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Z:\MODULES\GM_3_PROFA_S2\TP\Rugo\"/>
    </mc:Choice>
  </mc:AlternateContent>
  <xr:revisionPtr revIDLastSave="0" documentId="13_ncr:1_{041A8AEF-3BF8-42CE-B542-0623A959C3BE}" xr6:coauthVersionLast="47" xr6:coauthVersionMax="47" xr10:uidLastSave="{00000000-0000-0000-0000-000000000000}"/>
  <bookViews>
    <workbookView xWindow="-120" yWindow="-120" windowWidth="28035" windowHeight="14355" xr2:uid="{00000000-000D-0000-FFFF-FFFF00000000}"/>
  </bookViews>
  <sheets>
    <sheet name="Résultats expérimentaux" sheetId="1" r:id="rId1"/>
    <sheet name="resultat_2015_2016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38" i="1" l="1"/>
  <c r="X39" i="1"/>
  <c r="X40" i="1"/>
  <c r="X41" i="1"/>
  <c r="X37" i="1"/>
  <c r="W38" i="1"/>
  <c r="W39" i="1"/>
  <c r="W40" i="1"/>
  <c r="W41" i="1"/>
  <c r="W37" i="1"/>
  <c r="X14" i="1"/>
  <c r="W14" i="1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Q23" i="1"/>
  <c r="L50" i="1"/>
  <c r="K50" i="1"/>
  <c r="J50" i="1"/>
  <c r="I50" i="1"/>
  <c r="H50" i="1"/>
  <c r="F50" i="1"/>
  <c r="G50" i="1"/>
  <c r="E50" i="1"/>
  <c r="D50" i="1"/>
  <c r="L49" i="1"/>
  <c r="K49" i="1"/>
  <c r="J49" i="1"/>
  <c r="I49" i="1"/>
  <c r="H49" i="1"/>
  <c r="F49" i="1"/>
  <c r="G49" i="1"/>
  <c r="E49" i="1"/>
  <c r="D49" i="1"/>
  <c r="L48" i="1"/>
  <c r="K48" i="1"/>
  <c r="J48" i="1"/>
  <c r="I48" i="1"/>
  <c r="H48" i="1"/>
  <c r="F48" i="1"/>
  <c r="G48" i="1"/>
  <c r="E48" i="1"/>
  <c r="D48" i="1"/>
  <c r="L47" i="1"/>
  <c r="K47" i="1"/>
  <c r="J47" i="1"/>
  <c r="I47" i="1"/>
  <c r="H47" i="1"/>
  <c r="F47" i="1"/>
  <c r="G47" i="1"/>
  <c r="E47" i="1"/>
  <c r="D47" i="1"/>
  <c r="L46" i="1"/>
  <c r="K46" i="1"/>
  <c r="J46" i="1"/>
  <c r="I46" i="1"/>
  <c r="H46" i="1"/>
  <c r="F46" i="1"/>
  <c r="G46" i="1"/>
  <c r="E46" i="1"/>
  <c r="D46" i="1"/>
  <c r="Q9" i="1"/>
  <c r="V41" i="1"/>
  <c r="Q41" i="1"/>
  <c r="U41" i="1"/>
  <c r="T41" i="1"/>
  <c r="R41" i="1"/>
  <c r="S41" i="1"/>
  <c r="P41" i="1"/>
  <c r="V40" i="1"/>
  <c r="Q40" i="1"/>
  <c r="U40" i="1"/>
  <c r="T40" i="1"/>
  <c r="R40" i="1"/>
  <c r="S40" i="1"/>
  <c r="P40" i="1"/>
  <c r="V39" i="1"/>
  <c r="Q39" i="1"/>
  <c r="U39" i="1"/>
  <c r="T39" i="1"/>
  <c r="R39" i="1"/>
  <c r="S39" i="1"/>
  <c r="P39" i="1"/>
  <c r="V38" i="1"/>
  <c r="Q38" i="1"/>
  <c r="U38" i="1"/>
  <c r="T38" i="1"/>
  <c r="R38" i="1"/>
  <c r="S38" i="1"/>
  <c r="P38" i="1"/>
  <c r="V37" i="1"/>
  <c r="U37" i="1"/>
  <c r="T37" i="1"/>
  <c r="R37" i="1"/>
  <c r="S37" i="1"/>
  <c r="Q37" i="1"/>
  <c r="P37" i="1"/>
  <c r="L32" i="1"/>
  <c r="K32" i="1"/>
  <c r="J32" i="1"/>
  <c r="I32" i="1"/>
  <c r="H32" i="1"/>
  <c r="F32" i="1"/>
  <c r="G32" i="1"/>
  <c r="E32" i="1"/>
  <c r="D32" i="1"/>
  <c r="L31" i="1"/>
  <c r="K31" i="1"/>
  <c r="J31" i="1"/>
  <c r="I31" i="1"/>
  <c r="H31" i="1"/>
  <c r="F31" i="1"/>
  <c r="G31" i="1"/>
  <c r="E31" i="1"/>
  <c r="D31" i="1"/>
  <c r="L30" i="1"/>
  <c r="K30" i="1"/>
  <c r="J30" i="1"/>
  <c r="I30" i="1"/>
  <c r="H30" i="1"/>
  <c r="F30" i="1"/>
  <c r="G30" i="1"/>
  <c r="E30" i="1"/>
  <c r="D30" i="1"/>
  <c r="L29" i="1"/>
  <c r="K29" i="1"/>
  <c r="J29" i="1"/>
  <c r="I29" i="1"/>
  <c r="H29" i="1"/>
  <c r="F29" i="1"/>
  <c r="G29" i="1"/>
  <c r="E29" i="1"/>
  <c r="D29" i="1"/>
  <c r="L28" i="1"/>
  <c r="K28" i="1"/>
  <c r="J28" i="1"/>
  <c r="I28" i="1"/>
  <c r="H28" i="1"/>
  <c r="F28" i="1"/>
  <c r="G28" i="1"/>
  <c r="E28" i="1"/>
  <c r="D28" i="1"/>
  <c r="X18" i="1"/>
  <c r="W18" i="1"/>
  <c r="V18" i="1"/>
  <c r="U18" i="1"/>
  <c r="T18" i="1"/>
  <c r="R18" i="1"/>
  <c r="S18" i="1"/>
  <c r="Q18" i="1"/>
  <c r="P18" i="1"/>
  <c r="C18" i="1"/>
  <c r="X17" i="1"/>
  <c r="W17" i="1"/>
  <c r="V17" i="1"/>
  <c r="U17" i="1"/>
  <c r="T17" i="1"/>
  <c r="R17" i="1"/>
  <c r="S17" i="1"/>
  <c r="Q17" i="1"/>
  <c r="P17" i="1"/>
  <c r="C17" i="1"/>
  <c r="X16" i="1"/>
  <c r="W16" i="1"/>
  <c r="V16" i="1"/>
  <c r="U16" i="1"/>
  <c r="T16" i="1"/>
  <c r="R16" i="1"/>
  <c r="S16" i="1"/>
  <c r="Q16" i="1"/>
  <c r="P16" i="1"/>
  <c r="C16" i="1"/>
  <c r="X15" i="1"/>
  <c r="W15" i="1"/>
  <c r="V15" i="1"/>
  <c r="U15" i="1"/>
  <c r="T15" i="1"/>
  <c r="R15" i="1"/>
  <c r="S15" i="1"/>
  <c r="Q15" i="1"/>
  <c r="P15" i="1"/>
  <c r="C15" i="1"/>
  <c r="V14" i="1"/>
  <c r="U14" i="1"/>
  <c r="T14" i="1"/>
  <c r="R14" i="1"/>
  <c r="S14" i="1"/>
  <c r="Q14" i="1"/>
  <c r="P14" i="1"/>
  <c r="C14" i="1"/>
</calcChain>
</file>

<file path=xl/sharedStrings.xml><?xml version="1.0" encoding="utf-8"?>
<sst xmlns="http://schemas.openxmlformats.org/spreadsheetml/2006/main" count="238" uniqueCount="45">
  <si>
    <t>Noms :</t>
  </si>
  <si>
    <t>Groupe :</t>
  </si>
  <si>
    <t>Date :</t>
  </si>
  <si>
    <t>Rugosité des surfaces usinées en tournage</t>
  </si>
  <si>
    <t>1) Influence de la vitesse de coupe</t>
  </si>
  <si>
    <t>f =</t>
  </si>
  <si>
    <t>mm/tr</t>
  </si>
  <si>
    <r>
      <t>a</t>
    </r>
    <r>
      <rPr>
        <b/>
        <sz val="8"/>
        <color theme="1"/>
        <rFont val="Calibri"/>
        <scheme val="minor"/>
      </rPr>
      <t>p</t>
    </r>
    <r>
      <rPr>
        <b/>
        <sz val="11"/>
        <color theme="1"/>
        <rFont val="Calibri"/>
        <scheme val="minor"/>
      </rPr>
      <t xml:space="preserve"> =</t>
    </r>
  </si>
  <si>
    <t>mm</t>
  </si>
  <si>
    <r>
      <t>r</t>
    </r>
    <r>
      <rPr>
        <b/>
        <sz val="8"/>
        <color theme="1"/>
        <rFont val="Calibri"/>
      </rPr>
      <t>ε</t>
    </r>
    <r>
      <rPr>
        <b/>
        <sz val="11"/>
        <color theme="1"/>
        <rFont val="Calibri"/>
        <scheme val="minor"/>
      </rPr>
      <t xml:space="preserve"> =</t>
    </r>
  </si>
  <si>
    <t xml:space="preserve">Ø = </t>
  </si>
  <si>
    <t>κ'=</t>
  </si>
  <si>
    <t>°</t>
  </si>
  <si>
    <t>rad</t>
  </si>
  <si>
    <t>Surface</t>
  </si>
  <si>
    <t>Vc</t>
  </si>
  <si>
    <t>N</t>
  </si>
  <si>
    <t>Génératrice 1</t>
  </si>
  <si>
    <t>Génératrice 2</t>
  </si>
  <si>
    <t>Génératrice 3</t>
  </si>
  <si>
    <t>Moyennes</t>
  </si>
  <si>
    <t>Ecart type</t>
  </si>
  <si>
    <t>Rtth1</t>
  </si>
  <si>
    <t>Rtth2</t>
  </si>
  <si>
    <t>Remarques/Observations usinage et copeau et cohérence du profil de rugsoité avec le modèle de rugosité théorique</t>
  </si>
  <si>
    <t>Ra</t>
  </si>
  <si>
    <t>Rz</t>
  </si>
  <si>
    <t>Rsm</t>
  </si>
  <si>
    <r>
      <rPr>
        <b/>
        <sz val="11"/>
        <color theme="1"/>
        <rFont val="Calibri"/>
      </rPr>
      <t>λ</t>
    </r>
    <r>
      <rPr>
        <b/>
        <sz val="8"/>
        <color theme="1"/>
        <rFont val="Calibri"/>
      </rPr>
      <t>c</t>
    </r>
  </si>
  <si>
    <t>(Rsm - f) / f</t>
  </si>
  <si>
    <t>n°</t>
  </si>
  <si>
    <t>m/min</t>
  </si>
  <si>
    <t>tr/min</t>
  </si>
  <si>
    <t>µm</t>
  </si>
  <si>
    <t>%</t>
  </si>
  <si>
    <t>2) Influence de l'avance et du rayon d'outil</t>
  </si>
  <si>
    <t>Vc =</t>
  </si>
  <si>
    <t>N =</t>
  </si>
  <si>
    <r>
      <t>r</t>
    </r>
    <r>
      <rPr>
        <b/>
        <sz val="8"/>
        <color theme="1"/>
        <rFont val="Calibri"/>
        <scheme val="minor"/>
      </rPr>
      <t>ε</t>
    </r>
  </si>
  <si>
    <t>f</t>
  </si>
  <si>
    <t>Remarques/Observations usinage et copeau</t>
  </si>
  <si>
    <t>Rtth</t>
  </si>
  <si>
    <t>Mean</t>
  </si>
  <si>
    <t>stdv</t>
  </si>
  <si>
    <t>mesure1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</si>
</sst>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scheme val="minor"/>
    </font>
    <font>
      <sz val="11"/>
      <color indexed="64"/>
      <name val="Calibri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11"/>
      <color theme="1"/>
      <name val="Calibri"/>
    </font>
    <font>
      <sz val="10"/>
      <color indexed="64"/>
      <name val="Calibri"/>
      <scheme val="minor"/>
    </font>
    <font>
      <sz val="11"/>
      <color indexed="2"/>
      <name val="Calibri"/>
      <scheme val="minor"/>
    </font>
    <font>
      <b/>
      <sz val="8"/>
      <color theme="1"/>
      <name val="Calibri"/>
      <scheme val="minor"/>
    </font>
    <font>
      <b/>
      <sz val="8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164" fontId="2" fillId="0" borderId="5" xfId="0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/>
    </xf>
    <xf numFmtId="0" fontId="0" fillId="0" borderId="21" xfId="0" applyBorder="1"/>
    <xf numFmtId="0" fontId="0" fillId="0" borderId="23" xfId="0" applyBorder="1"/>
    <xf numFmtId="0" fontId="6" fillId="0" borderId="9" xfId="0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/>
    <xf numFmtId="0" fontId="0" fillId="0" borderId="25" xfId="0" applyBorder="1"/>
    <xf numFmtId="0" fontId="0" fillId="0" borderId="27" xfId="0" applyBorder="1"/>
    <xf numFmtId="0" fontId="0" fillId="0" borderId="30" xfId="0" applyBorder="1"/>
    <xf numFmtId="0" fontId="5" fillId="0" borderId="31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0"/>
  <sheetViews>
    <sheetView tabSelected="1" topLeftCell="A22" workbookViewId="0">
      <selection activeCell="K28" sqref="K28"/>
    </sheetView>
  </sheetViews>
  <sheetFormatPr baseColWidth="10" defaultColWidth="9.140625" defaultRowHeight="15" x14ac:dyDescent="0.25"/>
  <cols>
    <col min="8" max="8" width="10" bestFit="1" customWidth="1"/>
    <col min="19" max="19" width="10.28515625" bestFit="1" customWidth="1"/>
    <col min="20" max="20" width="7.7109375" bestFit="1" customWidth="1"/>
    <col min="21" max="21" width="10.28515625" bestFit="1" customWidth="1"/>
    <col min="22" max="22" width="13.140625" customWidth="1"/>
    <col min="25" max="25" width="54.140625" customWidth="1"/>
    <col min="26" max="26" width="53.85546875" customWidth="1"/>
  </cols>
  <sheetData>
    <row r="1" spans="1:25" x14ac:dyDescent="0.25">
      <c r="A1" t="s">
        <v>0</v>
      </c>
    </row>
    <row r="2" spans="1:25" x14ac:dyDescent="0.25">
      <c r="A2" t="s">
        <v>1</v>
      </c>
    </row>
    <row r="3" spans="1:25" x14ac:dyDescent="0.25">
      <c r="A3" t="s">
        <v>2</v>
      </c>
    </row>
    <row r="5" spans="1:25" x14ac:dyDescent="0.25">
      <c r="A5" s="36" t="s">
        <v>3</v>
      </c>
      <c r="B5" s="35"/>
      <c r="C5" s="35"/>
      <c r="D5" s="35"/>
      <c r="E5" s="35"/>
      <c r="F5" s="34"/>
    </row>
    <row r="7" spans="1:25" x14ac:dyDescent="0.25">
      <c r="A7" s="33" t="s">
        <v>4</v>
      </c>
      <c r="B7" s="33"/>
      <c r="C7" s="33"/>
      <c r="D7" s="33"/>
      <c r="E7" s="33"/>
      <c r="F7" s="33"/>
    </row>
    <row r="9" spans="1:25" s="37" customFormat="1" x14ac:dyDescent="0.25">
      <c r="A9" s="38" t="s">
        <v>5</v>
      </c>
      <c r="B9" s="37">
        <v>0.2</v>
      </c>
      <c r="C9" s="39" t="s">
        <v>6</v>
      </c>
      <c r="D9" s="38" t="s">
        <v>7</v>
      </c>
      <c r="E9" s="37">
        <v>0.5</v>
      </c>
      <c r="F9" s="39" t="s">
        <v>8</v>
      </c>
      <c r="G9" s="38" t="s">
        <v>9</v>
      </c>
      <c r="H9" s="37">
        <v>0.8</v>
      </c>
      <c r="I9" s="39" t="s">
        <v>8</v>
      </c>
      <c r="J9" s="38" t="s">
        <v>10</v>
      </c>
      <c r="L9" s="39" t="s">
        <v>8</v>
      </c>
      <c r="N9" s="37" t="s">
        <v>11</v>
      </c>
      <c r="O9" s="37">
        <v>5</v>
      </c>
      <c r="P9" s="37" t="s">
        <v>12</v>
      </c>
      <c r="Q9" s="37">
        <f>PI()*O9/180</f>
        <v>8.7266462599716474E-2</v>
      </c>
      <c r="R9" s="37" t="s">
        <v>13</v>
      </c>
    </row>
    <row r="10" spans="1:25" s="37" customFormat="1" x14ac:dyDescent="0.25"/>
    <row r="11" spans="1:25" s="40" customFormat="1" x14ac:dyDescent="0.25">
      <c r="A11" s="32" t="s">
        <v>14</v>
      </c>
      <c r="B11" s="32" t="s">
        <v>15</v>
      </c>
      <c r="C11" s="32" t="s">
        <v>16</v>
      </c>
      <c r="D11" s="31" t="s">
        <v>17</v>
      </c>
      <c r="E11" s="31"/>
      <c r="F11" s="31"/>
      <c r="G11" s="31"/>
      <c r="H11" s="31" t="s">
        <v>18</v>
      </c>
      <c r="I11" s="31"/>
      <c r="J11" s="31"/>
      <c r="K11" s="31"/>
      <c r="L11" s="31" t="s">
        <v>19</v>
      </c>
      <c r="M11" s="31"/>
      <c r="N11" s="31"/>
      <c r="O11" s="31"/>
      <c r="P11" s="30" t="s">
        <v>20</v>
      </c>
      <c r="Q11" s="29"/>
      <c r="R11" s="29"/>
      <c r="S11" s="28"/>
      <c r="T11" s="30" t="s">
        <v>21</v>
      </c>
      <c r="U11" s="29"/>
      <c r="V11" s="29"/>
      <c r="W11" s="31" t="s">
        <v>22</v>
      </c>
      <c r="X11" s="31" t="s">
        <v>23</v>
      </c>
      <c r="Y11" s="27" t="s">
        <v>24</v>
      </c>
    </row>
    <row r="12" spans="1:25" s="40" customFormat="1" x14ac:dyDescent="0.25">
      <c r="A12" s="32"/>
      <c r="B12" s="32"/>
      <c r="C12" s="32"/>
      <c r="D12" s="42" t="s">
        <v>25</v>
      </c>
      <c r="E12" s="42" t="s">
        <v>26</v>
      </c>
      <c r="F12" s="42" t="s">
        <v>27</v>
      </c>
      <c r="G12" s="43" t="s">
        <v>28</v>
      </c>
      <c r="H12" s="42" t="s">
        <v>25</v>
      </c>
      <c r="I12" s="42" t="s">
        <v>26</v>
      </c>
      <c r="J12" s="42" t="s">
        <v>27</v>
      </c>
      <c r="K12" s="43" t="s">
        <v>28</v>
      </c>
      <c r="L12" s="42" t="s">
        <v>25</v>
      </c>
      <c r="M12" s="42" t="s">
        <v>26</v>
      </c>
      <c r="N12" s="42" t="s">
        <v>27</v>
      </c>
      <c r="O12" s="43" t="s">
        <v>28</v>
      </c>
      <c r="P12" s="42" t="s">
        <v>25</v>
      </c>
      <c r="Q12" s="42" t="s">
        <v>26</v>
      </c>
      <c r="R12" s="41" t="s">
        <v>27</v>
      </c>
      <c r="S12" s="42" t="s">
        <v>29</v>
      </c>
      <c r="T12" s="42" t="s">
        <v>25</v>
      </c>
      <c r="U12" s="42" t="s">
        <v>26</v>
      </c>
      <c r="V12" s="41" t="s">
        <v>27</v>
      </c>
      <c r="W12" s="31"/>
      <c r="X12" s="31"/>
      <c r="Y12" s="26"/>
    </row>
    <row r="13" spans="1:25" s="44" customFormat="1" x14ac:dyDescent="0.25">
      <c r="A13" s="45" t="s">
        <v>30</v>
      </c>
      <c r="B13" s="46" t="s">
        <v>31</v>
      </c>
      <c r="C13" s="46" t="s">
        <v>32</v>
      </c>
      <c r="D13" s="47" t="s">
        <v>33</v>
      </c>
      <c r="E13" s="47" t="s">
        <v>33</v>
      </c>
      <c r="F13" s="47" t="s">
        <v>8</v>
      </c>
      <c r="G13" s="47" t="s">
        <v>8</v>
      </c>
      <c r="H13" s="47" t="s">
        <v>33</v>
      </c>
      <c r="I13" s="47" t="s">
        <v>33</v>
      </c>
      <c r="J13" s="47" t="s">
        <v>8</v>
      </c>
      <c r="K13" s="47" t="s">
        <v>8</v>
      </c>
      <c r="L13" s="47" t="s">
        <v>33</v>
      </c>
      <c r="M13" s="47" t="s">
        <v>33</v>
      </c>
      <c r="N13" s="47" t="s">
        <v>8</v>
      </c>
      <c r="O13" s="47" t="s">
        <v>8</v>
      </c>
      <c r="P13" s="47" t="s">
        <v>33</v>
      </c>
      <c r="Q13" s="47" t="s">
        <v>33</v>
      </c>
      <c r="R13" s="46" t="s">
        <v>8</v>
      </c>
      <c r="S13" s="47" t="s">
        <v>34</v>
      </c>
      <c r="T13" s="47" t="s">
        <v>33</v>
      </c>
      <c r="U13" s="47" t="s">
        <v>33</v>
      </c>
      <c r="V13" s="46" t="s">
        <v>8</v>
      </c>
      <c r="W13" s="47" t="s">
        <v>33</v>
      </c>
      <c r="X13" s="47" t="s">
        <v>33</v>
      </c>
      <c r="Y13" s="25"/>
    </row>
    <row r="14" spans="1:25" s="44" customFormat="1" x14ac:dyDescent="0.25">
      <c r="A14" s="48">
        <v>1</v>
      </c>
      <c r="B14" s="48">
        <v>30</v>
      </c>
      <c r="C14" s="48" t="e">
        <f t="shared" ref="C14:C18" si="0">1000*B14/(PI()*$K$9)</f>
        <v>#DIV/0!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 t="e">
        <f t="shared" ref="P14:P18" si="1">AVERAGE(D14,H14,L14)</f>
        <v>#DIV/0!</v>
      </c>
      <c r="Q14" s="49" t="e">
        <f t="shared" ref="Q14:R18" si="2">AVERAGE(E14,I14,M14)</f>
        <v>#DIV/0!</v>
      </c>
      <c r="R14" s="49" t="e">
        <f t="shared" si="2"/>
        <v>#DIV/0!</v>
      </c>
      <c r="S14" s="49" t="e">
        <f t="shared" ref="S14:S18" si="3">(R14-$B$9)/$B$9*100</f>
        <v>#DIV/0!</v>
      </c>
      <c r="T14" s="50" t="e">
        <f t="shared" ref="T14:V18" si="4">STDEV(H14,L14,D14)</f>
        <v>#DIV/0!</v>
      </c>
      <c r="U14" s="50" t="e">
        <f t="shared" si="4"/>
        <v>#DIV/0!</v>
      </c>
      <c r="V14" s="50" t="e">
        <f t="shared" si="4"/>
        <v>#DIV/0!</v>
      </c>
      <c r="W14" s="49">
        <f>$B$9*$B$9/(8*$H$9)*1000</f>
        <v>6.2500000000000009</v>
      </c>
      <c r="X14" s="49">
        <f>($H$9*(1-COS($Q$9))+$B$9*COS($Q$9)*SIN($Q$9)-$B$9*SIN($Q$9)*SIN($Q$9)*SQRT(2*$H$9/($B$9*SIN($Q$9))-1))*1000</f>
        <v>5.9333345255718468</v>
      </c>
      <c r="Y14" s="49"/>
    </row>
    <row r="15" spans="1:25" s="44" customFormat="1" x14ac:dyDescent="0.25">
      <c r="A15" s="51">
        <v>2</v>
      </c>
      <c r="B15" s="51">
        <v>70</v>
      </c>
      <c r="C15" s="48" t="e">
        <f t="shared" si="0"/>
        <v>#DIV/0!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49" t="e">
        <f t="shared" si="1"/>
        <v>#DIV/0!</v>
      </c>
      <c r="Q15" s="49" t="e">
        <f t="shared" si="2"/>
        <v>#DIV/0!</v>
      </c>
      <c r="R15" s="49" t="e">
        <f t="shared" si="2"/>
        <v>#DIV/0!</v>
      </c>
      <c r="S15" s="49" t="e">
        <f t="shared" si="3"/>
        <v>#DIV/0!</v>
      </c>
      <c r="T15" s="50" t="e">
        <f t="shared" si="4"/>
        <v>#DIV/0!</v>
      </c>
      <c r="U15" s="50" t="e">
        <f t="shared" si="4"/>
        <v>#DIV/0!</v>
      </c>
      <c r="V15" s="50" t="e">
        <f t="shared" si="4"/>
        <v>#DIV/0!</v>
      </c>
      <c r="W15" s="49">
        <f t="shared" ref="W14:W18" si="5">$B$9*$B$9/(8*$H$9)*1000</f>
        <v>6.2500000000000009</v>
      </c>
      <c r="X15" s="49">
        <f t="shared" ref="X14:X18" si="6">($H$9*(1-COS($Q$9))+$B$9*COS($Q$9)*SIN($Q$9)-$B$9*SIN($Q$9)*SIN($Q$9)*SQRT(2*$H$9/($B$9*SIN($Q$9))-1))*1000</f>
        <v>5.9333345255718468</v>
      </c>
      <c r="Y15" s="52"/>
    </row>
    <row r="16" spans="1:25" s="44" customFormat="1" x14ac:dyDescent="0.25">
      <c r="A16" s="51">
        <v>3</v>
      </c>
      <c r="B16" s="51">
        <v>150</v>
      </c>
      <c r="C16" s="48" t="e">
        <f t="shared" si="0"/>
        <v>#DIV/0!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49" t="e">
        <f t="shared" si="1"/>
        <v>#DIV/0!</v>
      </c>
      <c r="Q16" s="49" t="e">
        <f t="shared" si="2"/>
        <v>#DIV/0!</v>
      </c>
      <c r="R16" s="49" t="e">
        <f t="shared" si="2"/>
        <v>#DIV/0!</v>
      </c>
      <c r="S16" s="49" t="e">
        <f t="shared" si="3"/>
        <v>#DIV/0!</v>
      </c>
      <c r="T16" s="50" t="e">
        <f t="shared" si="4"/>
        <v>#DIV/0!</v>
      </c>
      <c r="U16" s="50" t="e">
        <f t="shared" si="4"/>
        <v>#DIV/0!</v>
      </c>
      <c r="V16" s="50" t="e">
        <f t="shared" si="4"/>
        <v>#DIV/0!</v>
      </c>
      <c r="W16" s="49">
        <f t="shared" si="5"/>
        <v>6.2500000000000009</v>
      </c>
      <c r="X16" s="49">
        <f t="shared" si="6"/>
        <v>5.9333345255718468</v>
      </c>
      <c r="Y16" s="52"/>
    </row>
    <row r="17" spans="1:25" s="44" customFormat="1" x14ac:dyDescent="0.25">
      <c r="A17" s="51">
        <v>4</v>
      </c>
      <c r="B17" s="51">
        <v>300</v>
      </c>
      <c r="C17" s="48" t="e">
        <f t="shared" si="0"/>
        <v>#DIV/0!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49" t="e">
        <f t="shared" si="1"/>
        <v>#DIV/0!</v>
      </c>
      <c r="Q17" s="49" t="e">
        <f t="shared" si="2"/>
        <v>#DIV/0!</v>
      </c>
      <c r="R17" s="49" t="e">
        <f t="shared" si="2"/>
        <v>#DIV/0!</v>
      </c>
      <c r="S17" s="49" t="e">
        <f t="shared" si="3"/>
        <v>#DIV/0!</v>
      </c>
      <c r="T17" s="50" t="e">
        <f t="shared" si="4"/>
        <v>#DIV/0!</v>
      </c>
      <c r="U17" s="50" t="e">
        <f t="shared" si="4"/>
        <v>#DIV/0!</v>
      </c>
      <c r="V17" s="50" t="e">
        <f t="shared" si="4"/>
        <v>#DIV/0!</v>
      </c>
      <c r="W17" s="49">
        <f t="shared" si="5"/>
        <v>6.2500000000000009</v>
      </c>
      <c r="X17" s="49">
        <f t="shared" si="6"/>
        <v>5.9333345255718468</v>
      </c>
      <c r="Y17" s="53"/>
    </row>
    <row r="18" spans="1:25" s="44" customFormat="1" x14ac:dyDescent="0.25">
      <c r="A18" s="51">
        <v>5</v>
      </c>
      <c r="B18" s="51">
        <v>400</v>
      </c>
      <c r="C18" s="48" t="e">
        <f t="shared" si="0"/>
        <v>#DIV/0!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49" t="e">
        <f t="shared" si="1"/>
        <v>#DIV/0!</v>
      </c>
      <c r="Q18" s="49" t="e">
        <f t="shared" si="2"/>
        <v>#DIV/0!</v>
      </c>
      <c r="R18" s="49" t="e">
        <f t="shared" si="2"/>
        <v>#DIV/0!</v>
      </c>
      <c r="S18" s="49" t="e">
        <f t="shared" si="3"/>
        <v>#DIV/0!</v>
      </c>
      <c r="T18" s="50" t="e">
        <f t="shared" si="4"/>
        <v>#DIV/0!</v>
      </c>
      <c r="U18" s="50" t="e">
        <f t="shared" si="4"/>
        <v>#DIV/0!</v>
      </c>
      <c r="V18" s="50" t="e">
        <f t="shared" si="4"/>
        <v>#DIV/0!</v>
      </c>
      <c r="W18" s="49">
        <f t="shared" si="5"/>
        <v>6.2500000000000009</v>
      </c>
      <c r="X18" s="54">
        <f t="shared" si="6"/>
        <v>5.9333345255718468</v>
      </c>
      <c r="Y18" s="55"/>
    </row>
    <row r="21" spans="1:25" x14ac:dyDescent="0.25">
      <c r="A21" s="33" t="s">
        <v>35</v>
      </c>
      <c r="B21" s="33"/>
      <c r="C21" s="33"/>
      <c r="D21" s="33"/>
      <c r="E21" s="33"/>
      <c r="F21" s="33"/>
    </row>
    <row r="23" spans="1:25" s="37" customFormat="1" x14ac:dyDescent="0.25">
      <c r="A23" s="38" t="s">
        <v>36</v>
      </c>
      <c r="B23" s="37">
        <v>400</v>
      </c>
      <c r="C23" s="39" t="s">
        <v>31</v>
      </c>
      <c r="D23" s="38" t="s">
        <v>7</v>
      </c>
      <c r="E23" s="37">
        <v>0.5</v>
      </c>
      <c r="F23" s="39" t="s">
        <v>8</v>
      </c>
      <c r="G23" s="38" t="s">
        <v>37</v>
      </c>
      <c r="I23" s="39" t="s">
        <v>32</v>
      </c>
      <c r="J23" s="38" t="s">
        <v>10</v>
      </c>
      <c r="L23" s="39" t="s">
        <v>8</v>
      </c>
      <c r="N23" s="37" t="s">
        <v>11</v>
      </c>
      <c r="O23" s="37">
        <v>5</v>
      </c>
      <c r="P23" s="37" t="s">
        <v>12</v>
      </c>
      <c r="Q23" s="37">
        <f>PI()*O23/180</f>
        <v>8.7266462599716474E-2</v>
      </c>
      <c r="R23" s="37" t="s">
        <v>13</v>
      </c>
    </row>
    <row r="24" spans="1:25" s="37" customFormat="1" x14ac:dyDescent="0.25"/>
    <row r="25" spans="1:25" s="40" customFormat="1" x14ac:dyDescent="0.25">
      <c r="A25" s="32" t="s">
        <v>14</v>
      </c>
      <c r="B25" s="32" t="s">
        <v>38</v>
      </c>
      <c r="C25" s="32" t="s">
        <v>39</v>
      </c>
      <c r="D25" s="24" t="s">
        <v>20</v>
      </c>
      <c r="E25" s="23"/>
      <c r="F25" s="23"/>
      <c r="G25" s="22"/>
      <c r="H25" s="24" t="s">
        <v>21</v>
      </c>
      <c r="I25" s="23"/>
      <c r="J25" s="22"/>
      <c r="K25" s="41" t="s">
        <v>22</v>
      </c>
      <c r="L25" s="41" t="s">
        <v>23</v>
      </c>
      <c r="M25" s="56" t="s">
        <v>40</v>
      </c>
    </row>
    <row r="26" spans="1:25" s="40" customFormat="1" x14ac:dyDescent="0.25">
      <c r="A26" s="32"/>
      <c r="B26" s="32"/>
      <c r="C26" s="32"/>
      <c r="D26" s="41" t="s">
        <v>25</v>
      </c>
      <c r="E26" s="41" t="s">
        <v>26</v>
      </c>
      <c r="F26" s="41" t="s">
        <v>27</v>
      </c>
      <c r="G26" s="42" t="s">
        <v>29</v>
      </c>
      <c r="H26" s="41" t="s">
        <v>25</v>
      </c>
      <c r="I26" s="41" t="s">
        <v>26</v>
      </c>
      <c r="J26" s="41" t="s">
        <v>27</v>
      </c>
      <c r="K26" s="41"/>
      <c r="L26" s="41"/>
      <c r="M26" s="57"/>
    </row>
    <row r="27" spans="1:25" s="44" customFormat="1" x14ac:dyDescent="0.25">
      <c r="A27" s="45" t="s">
        <v>30</v>
      </c>
      <c r="B27" s="46" t="s">
        <v>8</v>
      </c>
      <c r="C27" s="46" t="s">
        <v>6</v>
      </c>
      <c r="D27" s="46" t="s">
        <v>33</v>
      </c>
      <c r="E27" s="46" t="s">
        <v>33</v>
      </c>
      <c r="F27" s="46" t="s">
        <v>8</v>
      </c>
      <c r="G27" s="47" t="s">
        <v>34</v>
      </c>
      <c r="H27" s="46" t="s">
        <v>33</v>
      </c>
      <c r="I27" s="46" t="s">
        <v>33</v>
      </c>
      <c r="J27" s="46" t="s">
        <v>8</v>
      </c>
      <c r="K27" s="46" t="s">
        <v>33</v>
      </c>
      <c r="L27" s="46" t="s">
        <v>33</v>
      </c>
      <c r="M27" s="58"/>
    </row>
    <row r="28" spans="1:25" s="44" customFormat="1" x14ac:dyDescent="0.25">
      <c r="A28" s="48">
        <v>1</v>
      </c>
      <c r="B28" s="21">
        <v>0.4</v>
      </c>
      <c r="C28" s="48">
        <v>0.4</v>
      </c>
      <c r="D28" s="49">
        <f>resultat_2015_2016!E4</f>
        <v>3.8155555555555551</v>
      </c>
      <c r="E28" s="49">
        <f>resultat_2015_2016!E5</f>
        <v>16.03</v>
      </c>
      <c r="F28" s="49">
        <f>resultat_2015_2016!E6</f>
        <v>0.40059111111111112</v>
      </c>
      <c r="G28" s="49">
        <f t="shared" ref="G28:G50" si="7">(F28-$C28)/$C28*100</f>
        <v>0.14777777777777446</v>
      </c>
      <c r="H28" s="49">
        <f>resultat_2015_2016!F4</f>
        <v>0.60179130749602894</v>
      </c>
      <c r="I28" s="49">
        <f>resultat_2015_2016!F5</f>
        <v>1.8400679335285128</v>
      </c>
      <c r="J28" s="49">
        <f>resultat_2015_2016!F6</f>
        <v>8.0337949383283962E-3</v>
      </c>
      <c r="K28" s="49">
        <f>$C28*$C28/(8*$B$28)*1000</f>
        <v>50.000000000000007</v>
      </c>
      <c r="L28" s="49">
        <f>($B$28*(1-COS($Q$23))+$C28*COS($Q$23)*SIN($Q$23)-$C28*SIN($Q$23)*SIN($Q$23)*SQRT(2*$B$28/($C28*SIN($Q$23))-1))*1000</f>
        <v>22.017204091058847</v>
      </c>
      <c r="M28" s="49"/>
      <c r="N28" s="59"/>
      <c r="O28" s="59"/>
      <c r="P28" s="59"/>
      <c r="Q28" s="59"/>
      <c r="R28" s="59"/>
      <c r="S28" s="59"/>
      <c r="T28" s="59"/>
      <c r="U28" s="59"/>
    </row>
    <row r="29" spans="1:25" s="44" customFormat="1" x14ac:dyDescent="0.25">
      <c r="A29" s="51">
        <v>2</v>
      </c>
      <c r="B29" s="20"/>
      <c r="C29" s="51">
        <v>0.2</v>
      </c>
      <c r="D29" s="52">
        <f>resultat_2015_2016!E7</f>
        <v>1.808888888888889</v>
      </c>
      <c r="E29" s="52">
        <f>resultat_2015_2016!E8</f>
        <v>8.9511111111111106</v>
      </c>
      <c r="F29" s="52">
        <f>resultat_2015_2016!E9</f>
        <v>0.19051888888888888</v>
      </c>
      <c r="G29" s="49">
        <f t="shared" si="7"/>
        <v>-4.7405555555555674</v>
      </c>
      <c r="H29" s="52">
        <f>resultat_2015_2016!F7</f>
        <v>0.40349858873496819</v>
      </c>
      <c r="I29" s="52">
        <f>resultat_2015_2016!F8</f>
        <v>1.122145761971717</v>
      </c>
      <c r="J29" s="52">
        <f>resultat_2015_2016!F9</f>
        <v>1.9334310463813065E-2</v>
      </c>
      <c r="K29" s="49">
        <f>$C29*$C29/(8*$B$28)*1000</f>
        <v>12.500000000000002</v>
      </c>
      <c r="L29" s="49">
        <f>($B$28*(1-COS($Q$23))+$C29*COS($Q$23)*SIN($Q$23)-$C29*SIN($Q$23)*SIN($Q$23)*SQRT(2*$B$28/($C29*SIN($Q$23))-1))*1000</f>
        <v>8.707582856241709</v>
      </c>
      <c r="M29" s="52"/>
      <c r="N29" s="59"/>
      <c r="O29" s="59"/>
      <c r="P29" s="59"/>
      <c r="Q29" s="59"/>
      <c r="R29" s="59"/>
      <c r="S29" s="59"/>
      <c r="T29" s="59"/>
      <c r="U29" s="59"/>
    </row>
    <row r="30" spans="1:25" s="44" customFormat="1" x14ac:dyDescent="0.25">
      <c r="A30" s="51">
        <v>3</v>
      </c>
      <c r="B30" s="20"/>
      <c r="C30" s="51">
        <v>0.1</v>
      </c>
      <c r="D30" s="52">
        <f>resultat_2015_2016!E10</f>
        <v>0.6166666666666667</v>
      </c>
      <c r="E30" s="52">
        <f>resultat_2015_2016!F11</f>
        <v>0.47190747680733358</v>
      </c>
      <c r="F30" s="52">
        <f>resultat_2015_2016!E12</f>
        <v>9.1903333333333337E-2</v>
      </c>
      <c r="G30" s="49">
        <f t="shared" si="7"/>
        <v>-8.0966666666666693</v>
      </c>
      <c r="H30" s="52">
        <f>resultat_2015_2016!F10</f>
        <v>9.852241707685909E-2</v>
      </c>
      <c r="I30" s="52">
        <f>resultat_2015_2016!F11</f>
        <v>0.47190747680733358</v>
      </c>
      <c r="J30" s="52">
        <f>resultat_2015_2016!F12</f>
        <v>1.7869738293177825E-2</v>
      </c>
      <c r="K30" s="49">
        <f>$C30*$C30/(8*$B$28)*1000</f>
        <v>3.1250000000000004</v>
      </c>
      <c r="L30" s="49">
        <f>($B$28*(1-COS($Q$23))+$C30*COS($Q$23)*SIN($Q$23)-$C30*SIN($Q$23)*SIN($Q$23)*SQRT(2*$B$28/($C30*SIN($Q$23))-1))*1000</f>
        <v>2.9666672627859234</v>
      </c>
      <c r="M30" s="52"/>
      <c r="N30" s="59"/>
      <c r="O30" s="59"/>
      <c r="P30" s="59"/>
      <c r="Q30" s="59"/>
      <c r="R30" s="59"/>
      <c r="S30" s="59"/>
      <c r="T30" s="59"/>
      <c r="U30" s="59"/>
    </row>
    <row r="31" spans="1:25" s="44" customFormat="1" x14ac:dyDescent="0.25">
      <c r="A31" s="51">
        <v>4</v>
      </c>
      <c r="B31" s="20"/>
      <c r="C31" s="51">
        <v>0.05</v>
      </c>
      <c r="D31" s="52">
        <f>resultat_2015_2016!E13</f>
        <v>0.51666666666666672</v>
      </c>
      <c r="E31" s="52">
        <f>resultat_2015_2016!E14</f>
        <v>3.2466666666666666</v>
      </c>
      <c r="F31" s="52">
        <f>resultat_2015_2016!E15</f>
        <v>5.2378333333333325E-2</v>
      </c>
      <c r="G31" s="49">
        <f t="shared" si="7"/>
        <v>4.7566666666666455</v>
      </c>
      <c r="H31" s="52">
        <f>resultat_2015_2016!F13</f>
        <v>0.33856560171799277</v>
      </c>
      <c r="I31" s="52">
        <f>resultat_2015_2016!F14</f>
        <v>1.5726750035104733</v>
      </c>
      <c r="J31" s="52">
        <f>resultat_2015_2016!F15</f>
        <v>8.3563829894678712E-3</v>
      </c>
      <c r="K31" s="49">
        <f>$C31*$C31/(8*$B$28)*1000</f>
        <v>0.78125000000000011</v>
      </c>
      <c r="L31" s="49">
        <f>($B$28*(1-COS($Q$23))+$C31*COS($Q$23)*SIN($Q$23)-$C31*SIN($Q$23)*SIN($Q$23)*SQRT(2*$B$28/($C31*SIN($Q$23))-1))*1000</f>
        <v>0.73131013541403223</v>
      </c>
      <c r="M31" s="52"/>
      <c r="N31" s="59"/>
      <c r="O31" s="59"/>
      <c r="P31" s="59"/>
      <c r="Q31" s="59"/>
      <c r="R31" s="59"/>
      <c r="S31" s="59"/>
      <c r="T31" s="59"/>
      <c r="U31" s="59"/>
    </row>
    <row r="32" spans="1:25" s="44" customFormat="1" x14ac:dyDescent="0.25">
      <c r="A32" s="51">
        <v>5</v>
      </c>
      <c r="B32" s="19"/>
      <c r="C32" s="51">
        <v>2.5000000000000001E-2</v>
      </c>
      <c r="D32" s="52">
        <f>resultat_2015_2016!E16</f>
        <v>0.98714285714285699</v>
      </c>
      <c r="E32" s="52">
        <f>resultat_2015_2016!E17</f>
        <v>5.9585714285714291</v>
      </c>
      <c r="F32" s="52">
        <f>resultat_2015_2016!E18</f>
        <v>6.4747142857142864E-2</v>
      </c>
      <c r="G32" s="49">
        <f t="shared" si="7"/>
        <v>158.98857142857145</v>
      </c>
      <c r="H32" s="52">
        <f>resultat_2015_2016!F16</f>
        <v>0.52344099590161686</v>
      </c>
      <c r="I32" s="52">
        <f>resultat_2015_2016!F17</f>
        <v>2.4502205925958909</v>
      </c>
      <c r="J32" s="52">
        <f>resultat_2015_2016!F18</f>
        <v>2.3007329060023229E-2</v>
      </c>
      <c r="K32" s="49">
        <f>$C32*$C32/(8*$B$28)*1000</f>
        <v>0.19531250000000003</v>
      </c>
      <c r="L32" s="49">
        <f>($B$28*(1-COS($Q$23))+$C32*COS($Q$23)*SIN($Q$23)-$C32*SIN($Q$23)*SIN($Q$23)*SQRT(2*$B$28/($C32*SIN($Q$23))-1))*1000</f>
        <v>5.8874814541239572E-2</v>
      </c>
      <c r="M32" s="52"/>
      <c r="N32" s="59"/>
      <c r="O32" s="59"/>
      <c r="P32" s="59"/>
      <c r="Q32" s="59"/>
      <c r="R32" s="59"/>
      <c r="S32" s="59"/>
      <c r="T32" s="59"/>
      <c r="U32" s="59"/>
    </row>
    <row r="33" spans="1:25" x14ac:dyDescent="0.25"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5" s="40" customFormat="1" x14ac:dyDescent="0.25">
      <c r="A34" s="32" t="s">
        <v>14</v>
      </c>
      <c r="B34" s="32" t="s">
        <v>38</v>
      </c>
      <c r="C34" s="32" t="s">
        <v>39</v>
      </c>
      <c r="D34" s="30" t="s">
        <v>17</v>
      </c>
      <c r="E34" s="29"/>
      <c r="F34" s="29"/>
      <c r="G34" s="28"/>
      <c r="H34" s="30" t="s">
        <v>18</v>
      </c>
      <c r="I34" s="29"/>
      <c r="J34" s="29"/>
      <c r="K34" s="28"/>
      <c r="L34" s="30" t="s">
        <v>19</v>
      </c>
      <c r="M34" s="29"/>
      <c r="N34" s="29"/>
      <c r="O34" s="28"/>
      <c r="P34" s="30" t="s">
        <v>20</v>
      </c>
      <c r="Q34" s="29"/>
      <c r="R34" s="29"/>
      <c r="S34" s="28"/>
      <c r="T34" s="30" t="s">
        <v>21</v>
      </c>
      <c r="U34" s="29"/>
      <c r="V34" s="28"/>
      <c r="W34" s="18" t="s">
        <v>22</v>
      </c>
      <c r="X34" s="18" t="s">
        <v>23</v>
      </c>
      <c r="Y34" s="27" t="s">
        <v>24</v>
      </c>
    </row>
    <row r="35" spans="1:25" s="40" customFormat="1" x14ac:dyDescent="0.25">
      <c r="A35" s="32"/>
      <c r="B35" s="32"/>
      <c r="C35" s="32"/>
      <c r="D35" s="42" t="s">
        <v>25</v>
      </c>
      <c r="E35" s="42" t="s">
        <v>26</v>
      </c>
      <c r="F35" s="42" t="s">
        <v>27</v>
      </c>
      <c r="G35" s="43" t="s">
        <v>28</v>
      </c>
      <c r="H35" s="42" t="s">
        <v>25</v>
      </c>
      <c r="I35" s="42" t="s">
        <v>26</v>
      </c>
      <c r="J35" s="42" t="s">
        <v>27</v>
      </c>
      <c r="K35" s="43" t="s">
        <v>28</v>
      </c>
      <c r="L35" s="42" t="s">
        <v>25</v>
      </c>
      <c r="M35" s="42" t="s">
        <v>26</v>
      </c>
      <c r="N35" s="42" t="s">
        <v>27</v>
      </c>
      <c r="O35" s="43" t="s">
        <v>28</v>
      </c>
      <c r="P35" s="42" t="s">
        <v>25</v>
      </c>
      <c r="Q35" s="42" t="s">
        <v>26</v>
      </c>
      <c r="R35" s="41" t="s">
        <v>27</v>
      </c>
      <c r="S35" s="42" t="s">
        <v>29</v>
      </c>
      <c r="T35" s="42" t="s">
        <v>25</v>
      </c>
      <c r="U35" s="42" t="s">
        <v>26</v>
      </c>
      <c r="V35" s="41" t="s">
        <v>27</v>
      </c>
      <c r="W35" s="31"/>
      <c r="X35" s="31"/>
      <c r="Y35" s="26"/>
    </row>
    <row r="36" spans="1:25" s="44" customFormat="1" x14ac:dyDescent="0.25">
      <c r="A36" s="45" t="s">
        <v>30</v>
      </c>
      <c r="B36" s="46" t="s">
        <v>8</v>
      </c>
      <c r="C36" s="46" t="s">
        <v>6</v>
      </c>
      <c r="D36" s="47" t="s">
        <v>33</v>
      </c>
      <c r="E36" s="47" t="s">
        <v>33</v>
      </c>
      <c r="F36" s="47" t="s">
        <v>8</v>
      </c>
      <c r="G36" s="47" t="s">
        <v>8</v>
      </c>
      <c r="H36" s="47" t="s">
        <v>33</v>
      </c>
      <c r="I36" s="47" t="s">
        <v>33</v>
      </c>
      <c r="J36" s="47" t="s">
        <v>8</v>
      </c>
      <c r="K36" s="47" t="s">
        <v>8</v>
      </c>
      <c r="L36" s="47" t="s">
        <v>33</v>
      </c>
      <c r="M36" s="47" t="s">
        <v>33</v>
      </c>
      <c r="N36" s="47" t="s">
        <v>8</v>
      </c>
      <c r="O36" s="47" t="s">
        <v>8</v>
      </c>
      <c r="P36" s="47" t="s">
        <v>33</v>
      </c>
      <c r="Q36" s="47" t="s">
        <v>33</v>
      </c>
      <c r="R36" s="46" t="s">
        <v>8</v>
      </c>
      <c r="S36" s="47" t="s">
        <v>34</v>
      </c>
      <c r="T36" s="47" t="s">
        <v>33</v>
      </c>
      <c r="U36" s="47" t="s">
        <v>33</v>
      </c>
      <c r="V36" s="46" t="s">
        <v>8</v>
      </c>
      <c r="W36" s="47" t="s">
        <v>33</v>
      </c>
      <c r="X36" s="47" t="s">
        <v>33</v>
      </c>
      <c r="Y36" s="25"/>
    </row>
    <row r="37" spans="1:25" s="44" customFormat="1" x14ac:dyDescent="0.25">
      <c r="A37" s="48">
        <v>1</v>
      </c>
      <c r="B37" s="21">
        <v>0.8</v>
      </c>
      <c r="C37" s="48">
        <v>0.4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 t="e">
        <f t="shared" ref="P37:R41" si="8">AVERAGE(D37,H37,L37)</f>
        <v>#DIV/0!</v>
      </c>
      <c r="Q37" s="50" t="e">
        <f t="shared" si="8"/>
        <v>#DIV/0!</v>
      </c>
      <c r="R37" s="50" t="e">
        <f t="shared" si="8"/>
        <v>#DIV/0!</v>
      </c>
      <c r="S37" s="50" t="e">
        <f>(R37-$B$9)/$B$9*100</f>
        <v>#DIV/0!</v>
      </c>
      <c r="T37" s="62" t="e">
        <f>STDEV(H37,L37,D37)</f>
        <v>#DIV/0!</v>
      </c>
      <c r="U37" s="62" t="e">
        <f>STDEV(I37,M37,E37)</f>
        <v>#DIV/0!</v>
      </c>
      <c r="V37" s="62" t="e">
        <f>STDEV(J37,N37,F37)</f>
        <v>#DIV/0!</v>
      </c>
      <c r="W37" s="49">
        <f>$C37*$C37/(8*$B$37)*1000</f>
        <v>25.000000000000004</v>
      </c>
      <c r="X37" s="49">
        <f>($B$37*(1-COS($Q$23))+$C37*COS($Q$23)*SIN($Q$23)-$C37*SIN($Q$23)*SIN($Q$23)*SQRT(2*$B$37/($C37*SIN($Q$23))-1))*1000</f>
        <v>17.415165712483418</v>
      </c>
      <c r="Y37" s="50"/>
    </row>
    <row r="38" spans="1:25" s="44" customFormat="1" x14ac:dyDescent="0.25">
      <c r="A38" s="51">
        <v>2</v>
      </c>
      <c r="B38" s="20"/>
      <c r="C38" s="51">
        <v>0.2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 t="e">
        <f t="shared" si="8"/>
        <v>#DIV/0!</v>
      </c>
      <c r="Q38" s="52" t="e">
        <f t="shared" si="8"/>
        <v>#DIV/0!</v>
      </c>
      <c r="R38" s="52" t="e">
        <f t="shared" si="8"/>
        <v>#DIV/0!</v>
      </c>
      <c r="S38" s="52" t="e">
        <f>(R38-$B$9)/$B$9*100</f>
        <v>#DIV/0!</v>
      </c>
      <c r="T38" s="62" t="e">
        <f>STDEV(H38,L38,D38)</f>
        <v>#DIV/0!</v>
      </c>
      <c r="U38" s="62" t="e">
        <f>STDEV(I38,M38,Q38)</f>
        <v>#DIV/0!</v>
      </c>
      <c r="V38" s="62" t="e">
        <f>STDEV(J38,N38,F38)</f>
        <v>#DIV/0!</v>
      </c>
      <c r="W38" s="49">
        <f t="shared" ref="W38:W41" si="9">$C38*$C38/(8*$B$37)*1000</f>
        <v>6.2500000000000009</v>
      </c>
      <c r="X38" s="49">
        <f t="shared" ref="X38:X41" si="10">($B$37*(1-COS($Q$23))+$C38*COS($Q$23)*SIN($Q$23)-$C38*SIN($Q$23)*SIN($Q$23)*SQRT(2*$B$37/($C38*SIN($Q$23))-1))*1000</f>
        <v>5.9333345255718468</v>
      </c>
      <c r="Y38" s="52"/>
    </row>
    <row r="39" spans="1:25" s="44" customFormat="1" x14ac:dyDescent="0.25">
      <c r="A39" s="51">
        <v>3</v>
      </c>
      <c r="B39" s="20"/>
      <c r="C39" s="51">
        <v>0.1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 t="e">
        <f t="shared" si="8"/>
        <v>#DIV/0!</v>
      </c>
      <c r="Q39" s="52" t="e">
        <f t="shared" si="8"/>
        <v>#DIV/0!</v>
      </c>
      <c r="R39" s="52" t="e">
        <f t="shared" si="8"/>
        <v>#DIV/0!</v>
      </c>
      <c r="S39" s="52" t="e">
        <f>(R39-$B$9)/$B$9*100</f>
        <v>#DIV/0!</v>
      </c>
      <c r="T39" s="62" t="e">
        <f>STDEV(H39,L39,D39)</f>
        <v>#DIV/0!</v>
      </c>
      <c r="U39" s="62" t="e">
        <f>STDEV(I39,M39,Q39)</f>
        <v>#DIV/0!</v>
      </c>
      <c r="V39" s="62" t="e">
        <f>STDEV(J39,N39,F39)</f>
        <v>#DIV/0!</v>
      </c>
      <c r="W39" s="49">
        <f t="shared" si="9"/>
        <v>1.5625000000000002</v>
      </c>
      <c r="X39" s="49">
        <f t="shared" si="10"/>
        <v>1.4626202708280645</v>
      </c>
      <c r="Y39" s="52"/>
    </row>
    <row r="40" spans="1:25" s="44" customFormat="1" x14ac:dyDescent="0.25">
      <c r="A40" s="51">
        <v>4</v>
      </c>
      <c r="B40" s="20"/>
      <c r="C40" s="51">
        <v>0.05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 t="e">
        <f t="shared" si="8"/>
        <v>#DIV/0!</v>
      </c>
      <c r="Q40" s="52" t="e">
        <f t="shared" si="8"/>
        <v>#DIV/0!</v>
      </c>
      <c r="R40" s="52" t="e">
        <f t="shared" si="8"/>
        <v>#DIV/0!</v>
      </c>
      <c r="S40" s="52" t="e">
        <f>(R40-$B$9)/$B$9*100</f>
        <v>#DIV/0!</v>
      </c>
      <c r="T40" s="62" t="e">
        <f>STDEV(H40,L40,D40)</f>
        <v>#DIV/0!</v>
      </c>
      <c r="U40" s="62" t="e">
        <f>STDEV(I40,M40,Q40)</f>
        <v>#DIV/0!</v>
      </c>
      <c r="V40" s="62" t="e">
        <f>STDEV(J40,N40,F40)</f>
        <v>#DIV/0!</v>
      </c>
      <c r="W40" s="49">
        <f t="shared" si="9"/>
        <v>0.39062500000000006</v>
      </c>
      <c r="X40" s="49">
        <f t="shared" si="10"/>
        <v>0.11774962908247914</v>
      </c>
      <c r="Y40" s="63"/>
    </row>
    <row r="41" spans="1:25" s="44" customFormat="1" x14ac:dyDescent="0.25">
      <c r="A41" s="51">
        <v>5</v>
      </c>
      <c r="B41" s="19"/>
      <c r="C41" s="51">
        <v>2.5000000000000001E-2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 t="e">
        <f t="shared" si="8"/>
        <v>#DIV/0!</v>
      </c>
      <c r="Q41" s="52" t="e">
        <f t="shared" si="8"/>
        <v>#DIV/0!</v>
      </c>
      <c r="R41" s="52" t="e">
        <f t="shared" si="8"/>
        <v>#DIV/0!</v>
      </c>
      <c r="S41" s="52" t="e">
        <f>(R41-$B$9)/$B$9*100</f>
        <v>#DIV/0!</v>
      </c>
      <c r="T41" s="62" t="e">
        <f>STDEV(H41,L41,D41)</f>
        <v>#DIV/0!</v>
      </c>
      <c r="U41" s="50" t="e">
        <f>STDEV(I41,M41,Q41)</f>
        <v>#DIV/0!</v>
      </c>
      <c r="V41" s="62" t="e">
        <f>STDEV(J41,N41,F41)</f>
        <v>#DIV/0!</v>
      </c>
      <c r="W41" s="49">
        <f t="shared" si="9"/>
        <v>9.7656250000000014E-2</v>
      </c>
      <c r="X41" s="49">
        <f t="shared" si="10"/>
        <v>7.2298830577190512E-2</v>
      </c>
      <c r="Y41" s="55"/>
    </row>
    <row r="42" spans="1:25" x14ac:dyDescent="0.25"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5" s="40" customFormat="1" x14ac:dyDescent="0.25">
      <c r="A43" s="32" t="s">
        <v>14</v>
      </c>
      <c r="B43" s="32" t="s">
        <v>38</v>
      </c>
      <c r="C43" s="32" t="s">
        <v>39</v>
      </c>
      <c r="D43" s="30" t="s">
        <v>20</v>
      </c>
      <c r="E43" s="29"/>
      <c r="F43" s="29"/>
      <c r="G43" s="28"/>
      <c r="H43" s="30" t="s">
        <v>21</v>
      </c>
      <c r="I43" s="29"/>
      <c r="J43" s="28"/>
      <c r="K43" s="42" t="s">
        <v>41</v>
      </c>
      <c r="L43" s="42" t="s">
        <v>23</v>
      </c>
      <c r="M43" s="61" t="s">
        <v>40</v>
      </c>
      <c r="N43" s="64"/>
      <c r="O43" s="64"/>
      <c r="P43" s="64"/>
      <c r="Q43" s="64"/>
      <c r="R43" s="64"/>
      <c r="S43" s="64"/>
      <c r="T43" s="64"/>
    </row>
    <row r="44" spans="1:25" s="40" customFormat="1" x14ac:dyDescent="0.25">
      <c r="A44" s="32"/>
      <c r="B44" s="32"/>
      <c r="C44" s="32"/>
      <c r="D44" s="42" t="s">
        <v>25</v>
      </c>
      <c r="E44" s="42" t="s">
        <v>26</v>
      </c>
      <c r="F44" s="42" t="s">
        <v>27</v>
      </c>
      <c r="G44" s="42" t="s">
        <v>29</v>
      </c>
      <c r="H44" s="42" t="s">
        <v>25</v>
      </c>
      <c r="I44" s="42" t="s">
        <v>26</v>
      </c>
      <c r="J44" s="42" t="s">
        <v>27</v>
      </c>
      <c r="K44" s="42"/>
      <c r="L44" s="42"/>
      <c r="M44" s="65"/>
      <c r="N44" s="64"/>
      <c r="O44" s="64"/>
      <c r="P44" s="64"/>
      <c r="Q44" s="64"/>
      <c r="R44" s="64"/>
      <c r="S44" s="64"/>
      <c r="T44" s="64"/>
      <c r="U44" s="64"/>
    </row>
    <row r="45" spans="1:25" s="44" customFormat="1" x14ac:dyDescent="0.25">
      <c r="A45" s="45" t="s">
        <v>30</v>
      </c>
      <c r="B45" s="46" t="s">
        <v>8</v>
      </c>
      <c r="C45" s="46" t="s">
        <v>6</v>
      </c>
      <c r="D45" s="47" t="s">
        <v>33</v>
      </c>
      <c r="E45" s="47" t="s">
        <v>33</v>
      </c>
      <c r="F45" s="47" t="s">
        <v>8</v>
      </c>
      <c r="G45" s="47" t="s">
        <v>34</v>
      </c>
      <c r="H45" s="47" t="s">
        <v>33</v>
      </c>
      <c r="I45" s="47" t="s">
        <v>33</v>
      </c>
      <c r="J45" s="47" t="s">
        <v>8</v>
      </c>
      <c r="K45" s="47" t="s">
        <v>33</v>
      </c>
      <c r="L45" s="47" t="s">
        <v>33</v>
      </c>
      <c r="M45" s="66"/>
      <c r="N45" s="59"/>
      <c r="O45" s="59"/>
      <c r="P45" s="59"/>
      <c r="Q45" s="59"/>
      <c r="R45" s="59"/>
      <c r="S45" s="59"/>
      <c r="T45" s="59"/>
      <c r="U45" s="59"/>
    </row>
    <row r="46" spans="1:25" s="44" customFormat="1" x14ac:dyDescent="0.25">
      <c r="A46" s="48">
        <v>1</v>
      </c>
      <c r="B46" s="21">
        <v>1.2</v>
      </c>
      <c r="C46" s="48">
        <v>0.4</v>
      </c>
      <c r="D46" s="49">
        <f>resultat_2015_2016!E24</f>
        <v>2.9857499999999999</v>
      </c>
      <c r="E46" s="49">
        <f>resultat_2015_2016!E25</f>
        <v>13.34</v>
      </c>
      <c r="F46" s="49">
        <f>resultat_2015_2016!E26</f>
        <v>0.40126666666666672</v>
      </c>
      <c r="G46" s="49">
        <f t="shared" si="7"/>
        <v>0.31666666666667342</v>
      </c>
      <c r="H46" s="49">
        <f>resultat_2015_2016!F24</f>
        <v>0.59652235219366889</v>
      </c>
      <c r="I46" s="49">
        <f>resultat_2015_2016!F25</f>
        <v>1.4456371144470064</v>
      </c>
      <c r="J46" s="49">
        <f>resultat_2015_2016!F26</f>
        <v>2.3824846973975297E-3</v>
      </c>
      <c r="K46" s="49">
        <f>$C46*$C46/(8*$B$46)*1000</f>
        <v>16.666666666666671</v>
      </c>
      <c r="L46" s="49">
        <f>($B$46*(1-COS($Q$23))+$C46*COS($Q$23)*SIN($Q$23)-$C46*SIN($Q$23)*SIN($Q$23)*SQRT(2*$B$46/($C46*SIN($Q$23))-1))*1000</f>
        <v>14.26937641792831</v>
      </c>
      <c r="M46" s="49"/>
      <c r="N46" s="59"/>
      <c r="O46" s="59"/>
      <c r="P46" s="59"/>
      <c r="Q46" s="59"/>
      <c r="R46" s="59"/>
      <c r="S46" s="59"/>
      <c r="T46" s="59"/>
      <c r="U46" s="59"/>
    </row>
    <row r="47" spans="1:25" s="44" customFormat="1" x14ac:dyDescent="0.25">
      <c r="A47" s="51">
        <v>2</v>
      </c>
      <c r="B47" s="20"/>
      <c r="C47" s="51">
        <v>0.2</v>
      </c>
      <c r="D47" s="52">
        <f>resultat_2015_2016!E27</f>
        <v>0.85499999999999998</v>
      </c>
      <c r="E47" s="52">
        <f>resultat_2015_2016!E28</f>
        <v>4.6500000000000004</v>
      </c>
      <c r="F47" s="52">
        <f>resultat_2015_2016!E29</f>
        <v>0.14469000000000001</v>
      </c>
      <c r="G47" s="49">
        <f t="shared" si="7"/>
        <v>-27.654999999999998</v>
      </c>
      <c r="H47" s="52">
        <f>resultat_2015_2016!F27</f>
        <v>0.41719300090006306</v>
      </c>
      <c r="I47" s="52">
        <f>resultat_2015_2016!F28</f>
        <v>1.9233304448274087</v>
      </c>
      <c r="J47" s="52">
        <f>resultat_2015_2016!F29</f>
        <v>8.4145706961199093E-2</v>
      </c>
      <c r="K47" s="49">
        <f>$C47*$C47/(8*$B$46)*1000</f>
        <v>4.1666666666666679</v>
      </c>
      <c r="L47" s="49">
        <f>($B$46*(1-COS($Q$23))+$C47*COS($Q$23)*SIN($Q$23)-$C47*SIN($Q$23)*SIN($Q$23)*SQRT(2*$B$46/($C47*SIN($Q$23))-1))*1000</f>
        <v>4.1695941710680504</v>
      </c>
      <c r="M47" s="52"/>
      <c r="N47" s="59"/>
      <c r="O47" s="59"/>
      <c r="P47" s="59"/>
      <c r="Q47" s="59"/>
      <c r="R47" s="59"/>
      <c r="S47" s="59"/>
      <c r="T47" s="59"/>
      <c r="U47" s="59"/>
    </row>
    <row r="48" spans="1:25" s="44" customFormat="1" x14ac:dyDescent="0.25">
      <c r="A48" s="51">
        <v>3</v>
      </c>
      <c r="B48" s="20"/>
      <c r="C48" s="51">
        <v>0.1</v>
      </c>
      <c r="D48" s="52">
        <f>resultat_2015_2016!E30</f>
        <v>0.65666666666666673</v>
      </c>
      <c r="E48" s="52">
        <f>resultat_2015_2016!E31</f>
        <v>3.53</v>
      </c>
      <c r="F48" s="52">
        <f>resultat_2015_2016!E32</f>
        <v>7.8626666666666664E-2</v>
      </c>
      <c r="G48" s="49">
        <f t="shared" si="7"/>
        <v>-21.373333333333342</v>
      </c>
      <c r="H48" s="52">
        <f>resultat_2015_2016!F30</f>
        <v>0.13012814197295389</v>
      </c>
      <c r="I48" s="52">
        <f>resultat_2015_2016!F31</f>
        <v>1.2396370436543109</v>
      </c>
      <c r="J48" s="52">
        <f>resultat_2015_2016!F32</f>
        <v>2.0935762067174318E-2</v>
      </c>
      <c r="K48" s="49">
        <f>$C48*$C48/(8*$B$46)*1000</f>
        <v>1.041666666666667</v>
      </c>
      <c r="L48" s="49">
        <f>($B$46*(1-COS($Q$23))+$C48*COS($Q$23)*SIN($Q$23)-$C48*SIN($Q$23)*SIN($Q$23)*SQRT(2*$B$46/($C48*SIN($Q$23))-1))*1000</f>
        <v>0.66648292723396096</v>
      </c>
      <c r="M48" s="52"/>
      <c r="N48" s="59"/>
      <c r="O48" s="59"/>
      <c r="P48" s="59"/>
      <c r="Q48" s="59"/>
      <c r="R48" s="59"/>
      <c r="S48" s="59"/>
      <c r="T48" s="59"/>
      <c r="U48" s="59"/>
    </row>
    <row r="49" spans="1:21" s="44" customFormat="1" x14ac:dyDescent="0.25">
      <c r="A49" s="51">
        <v>4</v>
      </c>
      <c r="B49" s="20"/>
      <c r="C49" s="51">
        <v>0.05</v>
      </c>
      <c r="D49" s="52">
        <f>resultat_2015_2016!E33</f>
        <v>0.78500000000000003</v>
      </c>
      <c r="E49" s="52">
        <f>resultat_2015_2016!E34</f>
        <v>5.585</v>
      </c>
      <c r="F49" s="52">
        <f>resultat_2015_2016!E35</f>
        <v>6.3507499999999995E-2</v>
      </c>
      <c r="G49" s="49">
        <f t="shared" si="7"/>
        <v>27.014999999999983</v>
      </c>
      <c r="H49" s="52">
        <f>resultat_2015_2016!F33</f>
        <v>0.14083086782851673</v>
      </c>
      <c r="I49" s="52">
        <f>resultat_2015_2016!F34</f>
        <v>1.9608416560242685</v>
      </c>
      <c r="J49" s="52">
        <f>resultat_2015_2016!F35</f>
        <v>1.0452531989905582E-2</v>
      </c>
      <c r="K49" s="49">
        <f>$C49*$C49/(8*$B$46)*1000</f>
        <v>0.26041666666666674</v>
      </c>
      <c r="L49" s="49">
        <f>($B$46*(1-COS($Q$23))+$C49*COS($Q$23)*SIN($Q$23)-$C49*SIN($Q$23)*SIN($Q$23)*SQRT(2*$B$46/($C49*SIN($Q$23))-1))*1000</f>
        <v>2.4422808324823381E-3</v>
      </c>
      <c r="M49" s="52"/>
      <c r="N49" s="59"/>
      <c r="O49" s="59"/>
      <c r="P49" s="59"/>
      <c r="Q49" s="59"/>
      <c r="R49" s="59"/>
      <c r="S49" s="59"/>
      <c r="T49" s="59"/>
      <c r="U49" s="59"/>
    </row>
    <row r="50" spans="1:21" s="44" customFormat="1" x14ac:dyDescent="0.25">
      <c r="A50" s="51">
        <v>5</v>
      </c>
      <c r="B50" s="19"/>
      <c r="C50" s="51">
        <v>2.5000000000000001E-2</v>
      </c>
      <c r="D50" s="52">
        <f>resultat_2015_2016!E36</f>
        <v>0.39333333333333331</v>
      </c>
      <c r="E50" s="52">
        <f>resultat_2015_2016!E37</f>
        <v>3.19</v>
      </c>
      <c r="F50" s="52">
        <f>resultat_2015_2016!E38</f>
        <v>2.8440000000000003E-2</v>
      </c>
      <c r="G50" s="49">
        <f t="shared" si="7"/>
        <v>13.760000000000009</v>
      </c>
      <c r="H50" s="52">
        <f>resultat_2015_2016!F36</f>
        <v>0.20599352740640511</v>
      </c>
      <c r="I50" s="52">
        <f>resultat_2015_2016!F37</f>
        <v>1.7748521065147931</v>
      </c>
      <c r="J50" s="52">
        <f>resultat_2015_2016!F38</f>
        <v>1.8128221093091281E-2</v>
      </c>
      <c r="K50" s="49">
        <f>$C50*$C50/(8*$B$46)*1000</f>
        <v>6.5104166666666685E-2</v>
      </c>
      <c r="L50" s="49">
        <f>($B$46*(1-COS($Q$23))+$C50*COS($Q$23)*SIN($Q$23)-$C50*SIN($Q$23)*SIN($Q$23)*SQRT(2*$B$46/($C50*SIN($Q$23))-1))*1000</f>
        <v>0.43722769685662893</v>
      </c>
      <c r="M50" s="52"/>
      <c r="N50" s="59"/>
      <c r="O50" s="59"/>
      <c r="P50" s="59"/>
      <c r="Q50" s="59"/>
      <c r="R50" s="59"/>
      <c r="S50" s="59"/>
      <c r="T50" s="59"/>
      <c r="U50" s="59"/>
    </row>
  </sheetData>
  <mergeCells count="38">
    <mergeCell ref="B46:B50"/>
    <mergeCell ref="X34:X35"/>
    <mergeCell ref="Y34:Y36"/>
    <mergeCell ref="B37:B41"/>
    <mergeCell ref="A43:A44"/>
    <mergeCell ref="B43:B44"/>
    <mergeCell ref="C43:C44"/>
    <mergeCell ref="D43:G43"/>
    <mergeCell ref="H43:J43"/>
    <mergeCell ref="H34:K34"/>
    <mergeCell ref="L34:O34"/>
    <mergeCell ref="P34:S34"/>
    <mergeCell ref="T34:V34"/>
    <mergeCell ref="W34:W35"/>
    <mergeCell ref="B28:B32"/>
    <mergeCell ref="A34:A35"/>
    <mergeCell ref="B34:B35"/>
    <mergeCell ref="C34:C35"/>
    <mergeCell ref="D34:G34"/>
    <mergeCell ref="X11:X12"/>
    <mergeCell ref="Y11:Y13"/>
    <mergeCell ref="A21:F21"/>
    <mergeCell ref="A25:A26"/>
    <mergeCell ref="B25:B26"/>
    <mergeCell ref="C25:C26"/>
    <mergeCell ref="D25:G25"/>
    <mergeCell ref="H25:J25"/>
    <mergeCell ref="H11:K11"/>
    <mergeCell ref="L11:O11"/>
    <mergeCell ref="P11:S11"/>
    <mergeCell ref="T11:V11"/>
    <mergeCell ref="W11:W12"/>
    <mergeCell ref="A5:F5"/>
    <mergeCell ref="A7:F7"/>
    <mergeCell ref="A11:A12"/>
    <mergeCell ref="B11:B12"/>
    <mergeCell ref="C11:C12"/>
    <mergeCell ref="D11:G1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8"/>
  <sheetViews>
    <sheetView workbookViewId="0">
      <selection activeCell="N30" sqref="N30"/>
    </sheetView>
  </sheetViews>
  <sheetFormatPr baseColWidth="10" defaultRowHeight="15" x14ac:dyDescent="0.25"/>
  <sheetData>
    <row r="1" spans="1:16" x14ac:dyDescent="0.25">
      <c r="A1" s="32" t="s">
        <v>38</v>
      </c>
      <c r="B1" s="17" t="s">
        <v>15</v>
      </c>
      <c r="C1" s="32" t="s">
        <v>39</v>
      </c>
      <c r="E1" s="15" t="s">
        <v>42</v>
      </c>
      <c r="F1" s="15" t="s">
        <v>43</v>
      </c>
      <c r="G1" s="15" t="s">
        <v>44</v>
      </c>
    </row>
    <row r="2" spans="1:16" x14ac:dyDescent="0.25">
      <c r="A2" s="32"/>
      <c r="B2" s="16"/>
      <c r="C2" s="32"/>
      <c r="E2" s="14"/>
      <c r="F2" s="14"/>
      <c r="G2" s="14"/>
    </row>
    <row r="3" spans="1:16" x14ac:dyDescent="0.25">
      <c r="A3" s="46" t="s">
        <v>8</v>
      </c>
      <c r="B3" s="46" t="s">
        <v>31</v>
      </c>
      <c r="C3" s="46" t="s">
        <v>6</v>
      </c>
      <c r="E3" s="14"/>
      <c r="F3" s="14"/>
      <c r="G3" s="14"/>
    </row>
    <row r="4" spans="1:16" x14ac:dyDescent="0.25">
      <c r="A4" s="13">
        <v>0.4</v>
      </c>
      <c r="B4" s="13">
        <v>400</v>
      </c>
      <c r="C4" s="10">
        <v>0.4</v>
      </c>
      <c r="D4" s="67" t="s">
        <v>25</v>
      </c>
      <c r="E4" s="68">
        <f t="shared" ref="E4:E18" si="0">AVERAGE(G4:U4)</f>
        <v>3.8155555555555551</v>
      </c>
      <c r="F4" s="69">
        <f t="shared" ref="F4:F18" si="1">STDEVA(G4:U4)</f>
        <v>0.60179130749602894</v>
      </c>
      <c r="G4" s="70">
        <v>3.77</v>
      </c>
      <c r="H4" s="71">
        <v>3.48</v>
      </c>
      <c r="I4" s="51">
        <v>3.04</v>
      </c>
      <c r="J4" s="51">
        <v>3.44</v>
      </c>
      <c r="K4" s="51">
        <v>4.24</v>
      </c>
      <c r="L4" s="71">
        <v>3.38</v>
      </c>
      <c r="M4" s="48">
        <v>5.09</v>
      </c>
      <c r="N4" s="72">
        <v>4.0199999999999996</v>
      </c>
      <c r="O4" s="48">
        <v>3.88</v>
      </c>
      <c r="P4" s="72"/>
    </row>
    <row r="5" spans="1:16" x14ac:dyDescent="0.25">
      <c r="A5" s="12"/>
      <c r="B5" s="12"/>
      <c r="C5" s="9"/>
      <c r="D5" s="73" t="s">
        <v>26</v>
      </c>
      <c r="E5" s="68">
        <f t="shared" si="0"/>
        <v>16.03</v>
      </c>
      <c r="F5" s="69">
        <f t="shared" si="1"/>
        <v>1.8400679335285128</v>
      </c>
      <c r="G5" s="70">
        <v>15.18</v>
      </c>
      <c r="H5" s="71">
        <v>14.71</v>
      </c>
      <c r="I5" s="51">
        <v>14.19</v>
      </c>
      <c r="J5" s="51">
        <v>16.25</v>
      </c>
      <c r="K5" s="51">
        <v>14.93</v>
      </c>
      <c r="L5" s="71">
        <v>15.23</v>
      </c>
      <c r="M5" s="48">
        <v>20.3</v>
      </c>
      <c r="N5" s="72">
        <v>16.96</v>
      </c>
      <c r="O5" s="48">
        <v>16.52</v>
      </c>
      <c r="P5" s="72"/>
    </row>
    <row r="6" spans="1:16" x14ac:dyDescent="0.25">
      <c r="A6" s="12"/>
      <c r="B6" s="12"/>
      <c r="C6" s="8"/>
      <c r="D6" s="74" t="s">
        <v>27</v>
      </c>
      <c r="E6" s="68">
        <f t="shared" si="0"/>
        <v>0.40059111111111112</v>
      </c>
      <c r="F6" s="69">
        <f t="shared" si="1"/>
        <v>8.0337949383283962E-3</v>
      </c>
      <c r="G6" s="70">
        <v>0.39750000000000002</v>
      </c>
      <c r="H6" s="71">
        <v>0.39756000000000002</v>
      </c>
      <c r="I6" s="51">
        <v>0.38428000000000001</v>
      </c>
      <c r="J6" s="51">
        <v>0.39711000000000002</v>
      </c>
      <c r="K6" s="51">
        <v>0.39861000000000002</v>
      </c>
      <c r="L6" s="71">
        <v>0.40577999999999997</v>
      </c>
      <c r="M6" s="48">
        <v>0.41066999999999998</v>
      </c>
      <c r="N6" s="72">
        <v>0.40500000000000003</v>
      </c>
      <c r="O6" s="75">
        <v>0.40881000000000001</v>
      </c>
      <c r="P6" s="72"/>
    </row>
    <row r="7" spans="1:16" x14ac:dyDescent="0.25">
      <c r="A7" s="12"/>
      <c r="B7" s="12"/>
      <c r="C7" s="10">
        <v>0.2</v>
      </c>
      <c r="D7" s="67" t="s">
        <v>25</v>
      </c>
      <c r="E7" s="68">
        <f t="shared" si="0"/>
        <v>1.808888888888889</v>
      </c>
      <c r="F7" s="69">
        <f t="shared" si="1"/>
        <v>0.40349858873496819</v>
      </c>
      <c r="G7" s="70">
        <v>1.44</v>
      </c>
      <c r="H7" s="71">
        <v>1.48</v>
      </c>
      <c r="I7" s="51">
        <v>2.19</v>
      </c>
      <c r="J7" s="51">
        <v>1.28</v>
      </c>
      <c r="K7" s="51">
        <v>2.15</v>
      </c>
      <c r="L7" s="71">
        <v>1.54</v>
      </c>
      <c r="M7" s="51">
        <v>1.89</v>
      </c>
      <c r="N7" s="76">
        <v>2.4700000000000002</v>
      </c>
      <c r="O7" s="51">
        <v>1.84</v>
      </c>
      <c r="P7" s="76"/>
    </row>
    <row r="8" spans="1:16" x14ac:dyDescent="0.25">
      <c r="A8" s="12"/>
      <c r="B8" s="12"/>
      <c r="C8" s="9"/>
      <c r="D8" s="73" t="s">
        <v>26</v>
      </c>
      <c r="E8" s="68">
        <f t="shared" si="0"/>
        <v>8.9511111111111106</v>
      </c>
      <c r="F8" s="69">
        <f t="shared" si="1"/>
        <v>1.122145761971717</v>
      </c>
      <c r="G8" s="70">
        <v>7.67</v>
      </c>
      <c r="H8" s="71">
        <v>7.83</v>
      </c>
      <c r="I8" s="51">
        <v>9.07</v>
      </c>
      <c r="J8" s="51">
        <v>8.5299999999999994</v>
      </c>
      <c r="K8" s="51">
        <v>10.52</v>
      </c>
      <c r="L8" s="71">
        <v>8.24</v>
      </c>
      <c r="M8" s="51">
        <v>8.36</v>
      </c>
      <c r="N8" s="76">
        <v>10.76</v>
      </c>
      <c r="O8" s="51">
        <v>9.58</v>
      </c>
      <c r="P8" s="76"/>
    </row>
    <row r="9" spans="1:16" x14ac:dyDescent="0.25">
      <c r="A9" s="12"/>
      <c r="B9" s="12"/>
      <c r="C9" s="8"/>
      <c r="D9" s="74" t="s">
        <v>27</v>
      </c>
      <c r="E9" s="68">
        <f t="shared" si="0"/>
        <v>0.19051888888888888</v>
      </c>
      <c r="F9" s="69">
        <f t="shared" si="1"/>
        <v>1.9334310463813065E-2</v>
      </c>
      <c r="G9" s="70">
        <v>0.19924</v>
      </c>
      <c r="H9" s="71">
        <v>0.19392999999999999</v>
      </c>
      <c r="I9" s="51">
        <v>0.19628999999999999</v>
      </c>
      <c r="J9" s="51">
        <v>0.16164999999999999</v>
      </c>
      <c r="K9" s="51">
        <v>0.19955000000000001</v>
      </c>
      <c r="L9" s="71">
        <v>0.15273999999999999</v>
      </c>
      <c r="M9" s="51">
        <v>0.20474000000000001</v>
      </c>
      <c r="N9" s="76">
        <v>0.20300000000000001</v>
      </c>
      <c r="O9" s="77">
        <v>0.20352999999999999</v>
      </c>
      <c r="P9" s="76"/>
    </row>
    <row r="10" spans="1:16" x14ac:dyDescent="0.25">
      <c r="A10" s="12"/>
      <c r="B10" s="12"/>
      <c r="C10" s="10">
        <v>0.1</v>
      </c>
      <c r="D10" s="67" t="s">
        <v>25</v>
      </c>
      <c r="E10" s="68">
        <f t="shared" si="0"/>
        <v>0.6166666666666667</v>
      </c>
      <c r="F10" s="69">
        <f t="shared" si="1"/>
        <v>9.852241707685909E-2</v>
      </c>
      <c r="G10" s="70">
        <v>0.46</v>
      </c>
      <c r="H10" s="71">
        <v>0.6</v>
      </c>
      <c r="I10" s="78"/>
      <c r="J10" s="51">
        <v>0.6</v>
      </c>
      <c r="K10" s="51">
        <v>0.6</v>
      </c>
      <c r="L10" s="78"/>
      <c r="M10" s="51">
        <v>0.69</v>
      </c>
      <c r="N10" s="76">
        <v>0.75</v>
      </c>
      <c r="O10" s="51"/>
      <c r="P10" s="76"/>
    </row>
    <row r="11" spans="1:16" x14ac:dyDescent="0.25">
      <c r="A11" s="12"/>
      <c r="B11" s="12"/>
      <c r="C11" s="9"/>
      <c r="D11" s="73" t="s">
        <v>26</v>
      </c>
      <c r="E11" s="68">
        <f t="shared" si="0"/>
        <v>3.518333333333334</v>
      </c>
      <c r="F11" s="69">
        <f t="shared" si="1"/>
        <v>0.47190747680733358</v>
      </c>
      <c r="G11" s="70">
        <v>2.74</v>
      </c>
      <c r="H11" s="71">
        <v>3.87</v>
      </c>
      <c r="I11" s="78"/>
      <c r="J11" s="51">
        <v>3.69</v>
      </c>
      <c r="K11" s="51">
        <v>3.98</v>
      </c>
      <c r="L11" s="78"/>
      <c r="M11" s="51">
        <v>3.17</v>
      </c>
      <c r="N11" s="76">
        <v>3.66</v>
      </c>
      <c r="O11" s="51"/>
      <c r="P11" s="76"/>
    </row>
    <row r="12" spans="1:16" x14ac:dyDescent="0.25">
      <c r="A12" s="12"/>
      <c r="B12" s="12"/>
      <c r="C12" s="8"/>
      <c r="D12" s="74" t="s">
        <v>27</v>
      </c>
      <c r="E12" s="68">
        <f t="shared" si="0"/>
        <v>9.1903333333333337E-2</v>
      </c>
      <c r="F12" s="69">
        <f t="shared" si="1"/>
        <v>1.7869738293177825E-2</v>
      </c>
      <c r="G12" s="70">
        <v>6.2719999999999998E-2</v>
      </c>
      <c r="H12" s="71">
        <v>0.10476000000000001</v>
      </c>
      <c r="I12" s="78"/>
      <c r="J12" s="51">
        <v>0.10750999999999999</v>
      </c>
      <c r="K12" s="51">
        <v>7.7640000000000001E-2</v>
      </c>
      <c r="L12" s="78"/>
      <c r="M12" s="51">
        <v>0.10259</v>
      </c>
      <c r="N12" s="76">
        <v>9.6199999999999994E-2</v>
      </c>
      <c r="O12" s="77"/>
      <c r="P12" s="76"/>
    </row>
    <row r="13" spans="1:16" x14ac:dyDescent="0.25">
      <c r="A13" s="12"/>
      <c r="B13" s="12"/>
      <c r="C13" s="10">
        <v>0.05</v>
      </c>
      <c r="D13" s="67" t="s">
        <v>25</v>
      </c>
      <c r="E13" s="68">
        <f t="shared" si="0"/>
        <v>0.51666666666666672</v>
      </c>
      <c r="F13" s="69">
        <f t="shared" si="1"/>
        <v>0.33856560171799277</v>
      </c>
      <c r="G13" s="70">
        <v>0.39</v>
      </c>
      <c r="H13" s="71">
        <v>0.41</v>
      </c>
      <c r="I13" s="51"/>
      <c r="J13" s="51">
        <v>0.41</v>
      </c>
      <c r="K13" s="51">
        <v>1.2</v>
      </c>
      <c r="L13" s="78"/>
      <c r="M13" s="51">
        <v>0.28000000000000003</v>
      </c>
      <c r="N13" s="76">
        <v>0.41</v>
      </c>
      <c r="O13" s="51"/>
      <c r="P13" s="76"/>
    </row>
    <row r="14" spans="1:16" x14ac:dyDescent="0.25">
      <c r="A14" s="12"/>
      <c r="B14" s="12"/>
      <c r="C14" s="9"/>
      <c r="D14" s="73" t="s">
        <v>26</v>
      </c>
      <c r="E14" s="68">
        <f t="shared" si="0"/>
        <v>3.2466666666666666</v>
      </c>
      <c r="F14" s="69">
        <f t="shared" si="1"/>
        <v>1.5726750035104733</v>
      </c>
      <c r="G14" s="70">
        <v>2.5099999999999998</v>
      </c>
      <c r="H14" s="71">
        <v>2.7</v>
      </c>
      <c r="I14" s="51"/>
      <c r="J14" s="51">
        <v>2.73</v>
      </c>
      <c r="K14" s="51">
        <v>6.42</v>
      </c>
      <c r="L14" s="78"/>
      <c r="M14" s="51">
        <v>2.21</v>
      </c>
      <c r="N14" s="76">
        <v>2.91</v>
      </c>
      <c r="O14" s="51"/>
      <c r="P14" s="76"/>
    </row>
    <row r="15" spans="1:16" x14ac:dyDescent="0.25">
      <c r="A15" s="12"/>
      <c r="B15" s="12"/>
      <c r="C15" s="8"/>
      <c r="D15" s="74" t="s">
        <v>27</v>
      </c>
      <c r="E15" s="68">
        <f t="shared" si="0"/>
        <v>5.2378333333333325E-2</v>
      </c>
      <c r="F15" s="69">
        <f t="shared" si="1"/>
        <v>8.3563829894678712E-3</v>
      </c>
      <c r="G15" s="70">
        <v>4.5220000000000003E-2</v>
      </c>
      <c r="H15" s="71">
        <v>4.972E-2</v>
      </c>
      <c r="I15" s="51"/>
      <c r="J15" s="51">
        <v>4.453E-2</v>
      </c>
      <c r="K15" s="51">
        <v>6.6879999999999995E-2</v>
      </c>
      <c r="L15" s="78"/>
      <c r="M15" s="51">
        <v>5.1319999999999998E-2</v>
      </c>
      <c r="N15" s="76">
        <v>5.6599999999999998E-2</v>
      </c>
      <c r="O15" s="77"/>
      <c r="P15" s="76"/>
    </row>
    <row r="16" spans="1:16" x14ac:dyDescent="0.25">
      <c r="A16" s="12"/>
      <c r="B16" s="12"/>
      <c r="C16" s="7">
        <v>2.5000000000000001E-2</v>
      </c>
      <c r="D16" s="79" t="s">
        <v>25</v>
      </c>
      <c r="E16" s="68">
        <f t="shared" si="0"/>
        <v>0.98714285714285699</v>
      </c>
      <c r="F16" s="69">
        <f t="shared" si="1"/>
        <v>0.52344099590161686</v>
      </c>
      <c r="G16" s="70">
        <v>0.97</v>
      </c>
      <c r="H16" s="71">
        <v>0.74</v>
      </c>
      <c r="I16" s="51"/>
      <c r="J16" s="51">
        <v>1.52</v>
      </c>
      <c r="K16" s="51">
        <v>1.87</v>
      </c>
      <c r="L16" s="78"/>
      <c r="M16" s="51">
        <v>0.75</v>
      </c>
      <c r="N16" s="76">
        <v>0.38</v>
      </c>
      <c r="O16" s="51">
        <v>0.68</v>
      </c>
      <c r="P16" s="76"/>
    </row>
    <row r="17" spans="1:16" x14ac:dyDescent="0.25">
      <c r="A17" s="12"/>
      <c r="B17" s="12"/>
      <c r="C17" s="6"/>
      <c r="D17" s="80" t="s">
        <v>26</v>
      </c>
      <c r="E17" s="68">
        <f t="shared" si="0"/>
        <v>5.9585714285714291</v>
      </c>
      <c r="F17" s="69">
        <f t="shared" si="1"/>
        <v>2.4502205925958909</v>
      </c>
      <c r="G17" s="70">
        <v>7.29</v>
      </c>
      <c r="H17" s="71">
        <v>5.47</v>
      </c>
      <c r="I17" s="51"/>
      <c r="J17" s="51">
        <v>8.14</v>
      </c>
      <c r="K17" s="51">
        <v>8.8800000000000008</v>
      </c>
      <c r="L17" s="78"/>
      <c r="M17" s="51">
        <v>6.41</v>
      </c>
      <c r="N17" s="76">
        <v>2.6</v>
      </c>
      <c r="O17" s="51">
        <v>2.92</v>
      </c>
      <c r="P17" s="76"/>
    </row>
    <row r="18" spans="1:16" x14ac:dyDescent="0.25">
      <c r="A18" s="11"/>
      <c r="B18" s="11"/>
      <c r="C18" s="5"/>
      <c r="D18" s="81" t="s">
        <v>27</v>
      </c>
      <c r="E18" s="68">
        <f t="shared" si="0"/>
        <v>6.4747142857142864E-2</v>
      </c>
      <c r="F18" s="69">
        <f t="shared" si="1"/>
        <v>2.3007329060023229E-2</v>
      </c>
      <c r="G18" s="70">
        <v>8.9929999999999996E-2</v>
      </c>
      <c r="H18" s="71">
        <v>6.1629999999999997E-2</v>
      </c>
      <c r="I18" s="51"/>
      <c r="J18" s="51">
        <v>8.1900000000000001E-2</v>
      </c>
      <c r="K18" s="51">
        <v>8.6599999999999996E-2</v>
      </c>
      <c r="L18" s="78"/>
      <c r="M18" s="51">
        <v>4.6350000000000002E-2</v>
      </c>
      <c r="N18" s="76">
        <v>5.9400000000000001E-2</v>
      </c>
      <c r="O18" s="77">
        <v>2.742E-2</v>
      </c>
      <c r="P18" s="76"/>
    </row>
    <row r="21" spans="1:16" x14ac:dyDescent="0.25">
      <c r="A21" s="32" t="s">
        <v>38</v>
      </c>
      <c r="B21" s="17" t="s">
        <v>15</v>
      </c>
      <c r="C21" s="32" t="s">
        <v>39</v>
      </c>
      <c r="E21" s="15" t="s">
        <v>42</v>
      </c>
      <c r="F21" s="15" t="s">
        <v>43</v>
      </c>
      <c r="G21" s="15" t="s">
        <v>44</v>
      </c>
    </row>
    <row r="22" spans="1:16" x14ac:dyDescent="0.25">
      <c r="A22" s="32"/>
      <c r="B22" s="16"/>
      <c r="C22" s="32"/>
      <c r="E22" s="14"/>
      <c r="F22" s="14"/>
      <c r="G22" s="14"/>
    </row>
    <row r="23" spans="1:16" x14ac:dyDescent="0.25">
      <c r="A23" s="46" t="s">
        <v>8</v>
      </c>
      <c r="B23" s="46" t="s">
        <v>31</v>
      </c>
      <c r="C23" s="46" t="s">
        <v>6</v>
      </c>
      <c r="E23" s="4"/>
      <c r="F23" s="4"/>
      <c r="G23" s="14"/>
    </row>
    <row r="24" spans="1:16" x14ac:dyDescent="0.25">
      <c r="A24" s="13">
        <v>1.2</v>
      </c>
      <c r="B24" s="13">
        <v>400</v>
      </c>
      <c r="C24" s="10">
        <v>0.4</v>
      </c>
      <c r="D24" s="67" t="s">
        <v>25</v>
      </c>
      <c r="E24" s="68">
        <f t="shared" ref="E24:E38" si="2">AVERAGE(G24:U24)</f>
        <v>2.9857499999999999</v>
      </c>
      <c r="F24" s="69">
        <f t="shared" ref="F24:F38" si="3">STDEVA(G24:U24)</f>
        <v>0.59652235219366889</v>
      </c>
      <c r="G24" s="82">
        <v>2.4300000000000002</v>
      </c>
      <c r="H24" s="51">
        <v>2.94</v>
      </c>
      <c r="I24" s="48">
        <v>3.823</v>
      </c>
      <c r="J24" s="72">
        <v>2.75</v>
      </c>
      <c r="K24" s="72"/>
    </row>
    <row r="25" spans="1:16" x14ac:dyDescent="0.25">
      <c r="A25" s="12"/>
      <c r="B25" s="12"/>
      <c r="C25" s="9"/>
      <c r="D25" s="73" t="s">
        <v>26</v>
      </c>
      <c r="E25" s="68">
        <f t="shared" si="2"/>
        <v>13.34</v>
      </c>
      <c r="F25" s="69">
        <f t="shared" si="3"/>
        <v>1.4456371144470064</v>
      </c>
      <c r="G25" s="82">
        <v>12.72</v>
      </c>
      <c r="H25" s="51">
        <v>12.44</v>
      </c>
      <c r="I25" s="48">
        <v>15.5</v>
      </c>
      <c r="J25" s="72">
        <v>12.7</v>
      </c>
      <c r="K25" s="72"/>
      <c r="L25" s="78"/>
    </row>
    <row r="26" spans="1:16" x14ac:dyDescent="0.25">
      <c r="A26" s="12"/>
      <c r="B26" s="12"/>
      <c r="C26" s="8"/>
      <c r="D26" s="74" t="s">
        <v>27</v>
      </c>
      <c r="E26" s="68">
        <f t="shared" si="2"/>
        <v>0.40126666666666672</v>
      </c>
      <c r="F26" s="69">
        <f t="shared" si="3"/>
        <v>2.3824846973975297E-3</v>
      </c>
      <c r="G26" s="82">
        <v>0.39962999999999999</v>
      </c>
      <c r="H26" s="51">
        <v>0.40017000000000003</v>
      </c>
      <c r="I26" s="78"/>
      <c r="J26" s="72">
        <v>0.40400000000000003</v>
      </c>
      <c r="K26" s="72"/>
      <c r="L26" s="78"/>
    </row>
    <row r="27" spans="1:16" x14ac:dyDescent="0.25">
      <c r="A27" s="12"/>
      <c r="B27" s="12"/>
      <c r="C27" s="3">
        <v>0.2</v>
      </c>
      <c r="D27" s="67" t="s">
        <v>25</v>
      </c>
      <c r="E27" s="68">
        <f t="shared" si="2"/>
        <v>0.85499999999999998</v>
      </c>
      <c r="F27" s="69">
        <f t="shared" si="3"/>
        <v>0.41719300090006306</v>
      </c>
      <c r="G27" s="82"/>
      <c r="H27" s="51">
        <v>0.56000000000000005</v>
      </c>
      <c r="I27" s="51">
        <v>1.1499999999999999</v>
      </c>
      <c r="J27" s="76"/>
    </row>
    <row r="28" spans="1:16" x14ac:dyDescent="0.25">
      <c r="A28" s="12"/>
      <c r="B28" s="12"/>
      <c r="C28" s="2"/>
      <c r="D28" s="73" t="s">
        <v>26</v>
      </c>
      <c r="E28" s="68">
        <f t="shared" si="2"/>
        <v>4.6500000000000004</v>
      </c>
      <c r="F28" s="69">
        <f t="shared" si="3"/>
        <v>1.9233304448274087</v>
      </c>
      <c r="G28" s="82"/>
      <c r="H28" s="51">
        <v>3.29</v>
      </c>
      <c r="I28" s="51">
        <v>6.01</v>
      </c>
      <c r="J28" s="76"/>
      <c r="L28" s="78"/>
    </row>
    <row r="29" spans="1:16" x14ac:dyDescent="0.25">
      <c r="A29" s="12"/>
      <c r="B29" s="12"/>
      <c r="C29" s="1"/>
      <c r="D29" s="74" t="s">
        <v>27</v>
      </c>
      <c r="E29" s="68">
        <f t="shared" si="2"/>
        <v>0.14469000000000001</v>
      </c>
      <c r="F29" s="69">
        <f t="shared" si="3"/>
        <v>8.4145706961199093E-2</v>
      </c>
      <c r="G29" s="82"/>
      <c r="H29" s="51">
        <v>8.5190000000000002E-2</v>
      </c>
      <c r="I29" s="51">
        <v>0.20419000000000001</v>
      </c>
      <c r="J29" s="76"/>
      <c r="L29" s="78"/>
    </row>
    <row r="30" spans="1:16" x14ac:dyDescent="0.25">
      <c r="A30" s="12"/>
      <c r="B30" s="12"/>
      <c r="C30" s="3">
        <v>0.1</v>
      </c>
      <c r="D30" s="67" t="s">
        <v>25</v>
      </c>
      <c r="E30" s="68">
        <f t="shared" si="2"/>
        <v>0.65666666666666673</v>
      </c>
      <c r="F30" s="69">
        <f t="shared" si="3"/>
        <v>0.13012814197295389</v>
      </c>
      <c r="G30" s="82">
        <v>0.79</v>
      </c>
      <c r="H30" s="51">
        <v>0.53</v>
      </c>
      <c r="I30" s="51">
        <v>0.65</v>
      </c>
      <c r="J30" s="76"/>
    </row>
    <row r="31" spans="1:16" x14ac:dyDescent="0.25">
      <c r="A31" s="12"/>
      <c r="B31" s="12"/>
      <c r="C31" s="2"/>
      <c r="D31" s="73" t="s">
        <v>26</v>
      </c>
      <c r="E31" s="68">
        <f t="shared" si="2"/>
        <v>3.53</v>
      </c>
      <c r="F31" s="69">
        <f t="shared" si="3"/>
        <v>1.2396370436543109</v>
      </c>
      <c r="G31" s="82">
        <v>4.96</v>
      </c>
      <c r="H31" s="51">
        <v>2.76</v>
      </c>
      <c r="I31" s="51">
        <v>2.87</v>
      </c>
      <c r="J31" s="76"/>
      <c r="L31" s="78"/>
    </row>
    <row r="32" spans="1:16" x14ac:dyDescent="0.25">
      <c r="A32" s="12"/>
      <c r="B32" s="12"/>
      <c r="C32" s="1"/>
      <c r="D32" s="74" t="s">
        <v>27</v>
      </c>
      <c r="E32" s="68">
        <f t="shared" si="2"/>
        <v>7.8626666666666664E-2</v>
      </c>
      <c r="F32" s="69">
        <f t="shared" si="3"/>
        <v>2.0935762067174318E-2</v>
      </c>
      <c r="G32" s="82">
        <v>7.1480000000000002E-2</v>
      </c>
      <c r="H32" s="51">
        <v>6.2199999999999998E-2</v>
      </c>
      <c r="I32" s="51">
        <v>0.1022</v>
      </c>
      <c r="J32" s="76"/>
      <c r="L32" s="78"/>
    </row>
    <row r="33" spans="1:13" x14ac:dyDescent="0.25">
      <c r="A33" s="12"/>
      <c r="B33" s="12"/>
      <c r="C33" s="3">
        <v>0.05</v>
      </c>
      <c r="D33" s="67" t="s">
        <v>25</v>
      </c>
      <c r="E33" s="68">
        <f t="shared" si="2"/>
        <v>0.78500000000000003</v>
      </c>
      <c r="F33" s="69">
        <f t="shared" si="3"/>
        <v>0.14083086782851673</v>
      </c>
      <c r="G33" s="82">
        <v>0.94</v>
      </c>
      <c r="H33" s="51">
        <v>0.82</v>
      </c>
      <c r="I33" s="51">
        <v>0.78</v>
      </c>
      <c r="J33" s="76">
        <v>0.6</v>
      </c>
      <c r="K33" s="76"/>
    </row>
    <row r="34" spans="1:13" x14ac:dyDescent="0.25">
      <c r="A34" s="12"/>
      <c r="B34" s="12"/>
      <c r="C34" s="2"/>
      <c r="D34" s="73" t="s">
        <v>26</v>
      </c>
      <c r="E34" s="68">
        <f t="shared" si="2"/>
        <v>5.585</v>
      </c>
      <c r="F34" s="69">
        <f t="shared" si="3"/>
        <v>1.9608416560242685</v>
      </c>
      <c r="G34" s="82">
        <v>6.67</v>
      </c>
      <c r="H34" s="51">
        <v>5.1100000000000003</v>
      </c>
      <c r="I34" s="51">
        <v>7.51</v>
      </c>
      <c r="J34" s="76">
        <v>3.05</v>
      </c>
      <c r="K34" s="76"/>
      <c r="L34" s="78"/>
    </row>
    <row r="35" spans="1:13" x14ac:dyDescent="0.25">
      <c r="A35" s="12"/>
      <c r="B35" s="12"/>
      <c r="C35" s="1"/>
      <c r="D35" s="74" t="s">
        <v>27</v>
      </c>
      <c r="E35" s="68">
        <f t="shared" si="2"/>
        <v>6.3507499999999995E-2</v>
      </c>
      <c r="F35" s="69">
        <f t="shared" si="3"/>
        <v>1.0452531989905582E-2</v>
      </c>
      <c r="G35" s="82">
        <v>6.166E-2</v>
      </c>
      <c r="H35" s="51">
        <v>7.4649999999999994E-2</v>
      </c>
      <c r="I35" s="51">
        <v>6.7720000000000002E-2</v>
      </c>
      <c r="J35" s="76">
        <v>0.05</v>
      </c>
      <c r="K35" s="76"/>
      <c r="L35" s="78"/>
    </row>
    <row r="36" spans="1:13" x14ac:dyDescent="0.25">
      <c r="A36" s="12"/>
      <c r="B36" s="12"/>
      <c r="C36" s="13">
        <v>2.5000000000000001E-2</v>
      </c>
      <c r="D36" s="67" t="s">
        <v>25</v>
      </c>
      <c r="E36" s="68">
        <f t="shared" si="2"/>
        <v>0.39333333333333331</v>
      </c>
      <c r="F36" s="69">
        <f t="shared" si="3"/>
        <v>0.20599352740640511</v>
      </c>
      <c r="G36" s="82">
        <v>0.61</v>
      </c>
      <c r="H36" s="51"/>
      <c r="I36" s="51">
        <v>0.37</v>
      </c>
      <c r="J36" s="76">
        <v>0.2</v>
      </c>
      <c r="K36" s="76"/>
      <c r="M36" s="76"/>
    </row>
    <row r="37" spans="1:13" x14ac:dyDescent="0.25">
      <c r="A37" s="12"/>
      <c r="B37" s="12"/>
      <c r="C37" s="12"/>
      <c r="D37" s="73" t="s">
        <v>26</v>
      </c>
      <c r="E37" s="68">
        <f t="shared" si="2"/>
        <v>3.19</v>
      </c>
      <c r="F37" s="69">
        <f t="shared" si="3"/>
        <v>1.7748521065147931</v>
      </c>
      <c r="G37" s="82">
        <v>4.38</v>
      </c>
      <c r="H37" s="51"/>
      <c r="I37" s="51">
        <v>4.04</v>
      </c>
      <c r="J37" s="76">
        <v>1.1499999999999999</v>
      </c>
      <c r="K37" s="76"/>
      <c r="L37" s="78"/>
    </row>
    <row r="38" spans="1:13" x14ac:dyDescent="0.25">
      <c r="A38" s="11"/>
      <c r="B38" s="11"/>
      <c r="C38" s="11"/>
      <c r="D38" s="74" t="s">
        <v>27</v>
      </c>
      <c r="E38" s="68">
        <f t="shared" si="2"/>
        <v>2.8440000000000003E-2</v>
      </c>
      <c r="F38" s="69">
        <f t="shared" si="3"/>
        <v>1.8128221093091281E-2</v>
      </c>
      <c r="G38" s="82">
        <v>4.7719999999999999E-2</v>
      </c>
      <c r="H38" s="51"/>
      <c r="I38" s="51">
        <v>2.5860000000000001E-2</v>
      </c>
      <c r="J38" s="76">
        <v>1.174E-2</v>
      </c>
      <c r="L38" s="78"/>
    </row>
  </sheetData>
  <mergeCells count="26">
    <mergeCell ref="G21:G23"/>
    <mergeCell ref="A24:A38"/>
    <mergeCell ref="B24:B38"/>
    <mergeCell ref="C24:C26"/>
    <mergeCell ref="C27:C29"/>
    <mergeCell ref="C30:C32"/>
    <mergeCell ref="C33:C35"/>
    <mergeCell ref="C36:C38"/>
    <mergeCell ref="A21:A22"/>
    <mergeCell ref="B21:B22"/>
    <mergeCell ref="C21:C22"/>
    <mergeCell ref="E21:E23"/>
    <mergeCell ref="F21:F23"/>
    <mergeCell ref="G1:G3"/>
    <mergeCell ref="A4:A18"/>
    <mergeCell ref="B4:B18"/>
    <mergeCell ref="C4:C6"/>
    <mergeCell ref="C7:C9"/>
    <mergeCell ref="C10:C12"/>
    <mergeCell ref="C13:C15"/>
    <mergeCell ref="C16:C18"/>
    <mergeCell ref="A1:A2"/>
    <mergeCell ref="B1:B2"/>
    <mergeCell ref="C1:C2"/>
    <mergeCell ref="E1:E3"/>
    <mergeCell ref="F1:F3"/>
  </mergeCells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Résultats expérimentaux</vt:lpstr>
      <vt:lpstr>resultat_2015_2016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ntardif</cp:lastModifiedBy>
  <cp:revision>1</cp:revision>
  <dcterms:created xsi:type="dcterms:W3CDTF">2006-09-16T00:00:00Z</dcterms:created>
  <dcterms:modified xsi:type="dcterms:W3CDTF">2022-03-01T12:11:44Z</dcterms:modified>
</cp:coreProperties>
</file>