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briancon\Documents\enseignement\25-26\ISS\TD 6 - Ecran\"/>
    </mc:Choice>
  </mc:AlternateContent>
  <xr:revisionPtr revIDLastSave="0" documentId="13_ncr:1_{F7CD3786-25E0-4510-B565-C59BC034A680}" xr6:coauthVersionLast="47" xr6:coauthVersionMax="47" xr10:uidLastSave="{00000000-0000-0000-0000-000000000000}"/>
  <bookViews>
    <workbookView xWindow="-110" yWindow="-110" windowWidth="19420" windowHeight="11500" activeTab="1" xr2:uid="{0CCEFAF5-56B9-F14F-A672-6EB79C1DD919}"/>
  </bookViews>
  <sheets>
    <sheet name="Feuil1" sheetId="1" r:id="rId1"/>
    <sheet name="Feuil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4" l="1"/>
  <c r="C38" i="4"/>
  <c r="E28" i="4"/>
  <c r="E27" i="4"/>
  <c r="C34" i="4"/>
  <c r="C35" i="4"/>
  <c r="C32" i="4"/>
  <c r="C31" i="4"/>
  <c r="C30" i="4"/>
  <c r="F39" i="4"/>
  <c r="F38" i="4"/>
  <c r="C37" i="4"/>
  <c r="F32" i="4"/>
  <c r="F35" i="4" s="1"/>
  <c r="F31" i="4"/>
  <c r="F34" i="4" s="1"/>
  <c r="F30" i="4"/>
  <c r="F29" i="4"/>
  <c r="C20" i="4"/>
  <c r="C12" i="4"/>
  <c r="C11" i="4"/>
  <c r="D6" i="4"/>
  <c r="D5" i="4"/>
  <c r="C43" i="1"/>
  <c r="E27" i="1"/>
  <c r="F39" i="1"/>
  <c r="F38" i="1"/>
  <c r="C24" i="4" l="1"/>
  <c r="C25" i="4"/>
  <c r="C39" i="4" s="1"/>
  <c r="C29" i="4"/>
  <c r="F32" i="1"/>
  <c r="F35" i="1" s="1"/>
  <c r="F31" i="1"/>
  <c r="F34" i="1" s="1"/>
  <c r="F30" i="1"/>
  <c r="F29" i="1"/>
  <c r="C43" i="4" l="1"/>
  <c r="C35" i="1"/>
  <c r="C34" i="1"/>
  <c r="C32" i="1"/>
  <c r="C37" i="1"/>
  <c r="D6" i="1"/>
  <c r="D5" i="1" l="1"/>
  <c r="C20" i="1" l="1"/>
  <c r="C29" i="1" l="1"/>
  <c r="C31" i="1"/>
  <c r="C30" i="1"/>
  <c r="C11" i="1"/>
  <c r="C12" i="1"/>
  <c r="C38" i="1" s="1"/>
  <c r="C25" i="1"/>
  <c r="C24" i="1"/>
  <c r="C39" i="1" l="1"/>
</calcChain>
</file>

<file path=xl/sharedStrings.xml><?xml version="1.0" encoding="utf-8"?>
<sst xmlns="http://schemas.openxmlformats.org/spreadsheetml/2006/main" count="102" uniqueCount="52">
  <si>
    <t>z1</t>
  </si>
  <si>
    <t>z2</t>
  </si>
  <si>
    <t>B</t>
  </si>
  <si>
    <t>Kaq</t>
  </si>
  <si>
    <t>phi</t>
  </si>
  <si>
    <t>d</t>
  </si>
  <si>
    <r>
      <t>d.tan</t>
    </r>
    <r>
      <rPr>
        <sz val="11"/>
        <color theme="1"/>
        <rFont val="Symbol"/>
        <family val="1"/>
        <charset val="2"/>
      </rPr>
      <t></t>
    </r>
    <r>
      <rPr>
        <sz val="11"/>
        <color theme="1"/>
        <rFont val="Georgia"/>
        <family val="1"/>
      </rPr>
      <t xml:space="preserve"> </t>
    </r>
  </si>
  <si>
    <r>
      <t>d.tan(</t>
    </r>
    <r>
      <rPr>
        <sz val="11"/>
        <color theme="1"/>
        <rFont val="Symbol"/>
        <family val="1"/>
        <charset val="2"/>
      </rPr>
      <t></t>
    </r>
    <r>
      <rPr>
        <sz val="11"/>
        <color theme="1"/>
        <rFont val="Georgia"/>
        <family val="1"/>
      </rPr>
      <t>/4+</t>
    </r>
    <r>
      <rPr>
        <sz val="11"/>
        <color theme="1"/>
        <rFont val="Symbol"/>
        <family val="1"/>
        <charset val="2"/>
      </rPr>
      <t></t>
    </r>
    <r>
      <rPr>
        <sz val="11"/>
        <color theme="1"/>
        <rFont val="Georgia"/>
        <family val="1"/>
      </rPr>
      <t xml:space="preserve"> </t>
    </r>
  </si>
  <si>
    <t>q</t>
  </si>
  <si>
    <t>hauteur au-sessus de la nappe</t>
  </si>
  <si>
    <t>h'</t>
  </si>
  <si>
    <t xml:space="preserve">H </t>
  </si>
  <si>
    <r>
      <t>g</t>
    </r>
    <r>
      <rPr>
        <sz val="12"/>
        <color theme="1"/>
        <rFont val="Arabic Typesetting"/>
        <family val="4"/>
        <charset val="178"/>
      </rPr>
      <t>'</t>
    </r>
  </si>
  <si>
    <r>
      <rPr>
        <sz val="12"/>
        <color theme="1"/>
        <rFont val="Symbol"/>
        <family val="1"/>
        <charset val="2"/>
      </rPr>
      <t>g</t>
    </r>
    <r>
      <rPr>
        <sz val="12"/>
        <color theme="1"/>
        <rFont val="Calibri"/>
        <family val="2"/>
        <scheme val="minor"/>
      </rPr>
      <t>sat</t>
    </r>
  </si>
  <si>
    <t>c'</t>
  </si>
  <si>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a</t>
    </r>
  </si>
  <si>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charset val="2"/>
        <scheme val="minor"/>
      </rPr>
      <t>p</t>
    </r>
  </si>
  <si>
    <t>Action du sol sec</t>
  </si>
  <si>
    <t>Pa1</t>
  </si>
  <si>
    <t>Ka</t>
  </si>
  <si>
    <t>Pa2</t>
  </si>
  <si>
    <t>f'</t>
  </si>
  <si>
    <t>Pa3</t>
  </si>
  <si>
    <t>Kp</t>
  </si>
  <si>
    <t>Pb</t>
  </si>
  <si>
    <r>
      <rPr>
        <sz val="12"/>
        <color theme="1"/>
        <rFont val="Symbol"/>
        <family val="1"/>
        <charset val="2"/>
      </rPr>
      <t>g</t>
    </r>
    <r>
      <rPr>
        <sz val="12"/>
        <color theme="1"/>
        <rFont val="Calibri"/>
        <family val="2"/>
        <charset val="2"/>
        <scheme val="minor"/>
      </rPr>
      <t>w</t>
    </r>
  </si>
  <si>
    <t>Action de l'eau</t>
  </si>
  <si>
    <t>Pw1</t>
  </si>
  <si>
    <t>Pw2</t>
  </si>
  <si>
    <t>Action de la surcharge</t>
  </si>
  <si>
    <r>
      <t>KaQ = Kacos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charset val="2"/>
        <scheme val="minor"/>
      </rPr>
      <t>*1,1</t>
    </r>
  </si>
  <si>
    <t>Paq1</t>
  </si>
  <si>
    <t>Paq2</t>
  </si>
  <si>
    <t xml:space="preserve">dA1 = </t>
  </si>
  <si>
    <t xml:space="preserve">dA2 = </t>
  </si>
  <si>
    <t xml:space="preserve">dA3 = </t>
  </si>
  <si>
    <t xml:space="preserve">dB = </t>
  </si>
  <si>
    <t xml:space="preserve">dpw1 = </t>
  </si>
  <si>
    <t xml:space="preserve">dpw2 = </t>
  </si>
  <si>
    <t xml:space="preserve">daq1 = </t>
  </si>
  <si>
    <t xml:space="preserve">daq2 = </t>
  </si>
  <si>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alibri"/>
        <family val="2"/>
        <scheme val="minor"/>
      </rPr>
      <t xml:space="preserve"> Moment = </t>
    </r>
  </si>
  <si>
    <r>
      <t>Kah = Kacos</t>
    </r>
    <r>
      <rPr>
        <sz val="12"/>
        <color theme="1"/>
        <rFont val="Symbol"/>
        <family val="1"/>
        <charset val="2"/>
      </rPr>
      <t>d</t>
    </r>
  </si>
  <si>
    <t>Estimation de la fiche qui annule les moments/o</t>
  </si>
  <si>
    <t>Formule du moment</t>
  </si>
  <si>
    <t xml:space="preserve">Ta = </t>
  </si>
  <si>
    <r>
      <rPr>
        <sz val="12"/>
        <color theme="1"/>
        <rFont val="Symbol"/>
        <family val="1"/>
        <charset val="2"/>
      </rPr>
      <t>g</t>
    </r>
    <r>
      <rPr>
        <sz val="12"/>
        <color theme="1"/>
        <rFont val="Calibri"/>
        <family val="2"/>
        <charset val="2"/>
        <scheme val="minor"/>
      </rPr>
      <t>am</t>
    </r>
    <r>
      <rPr>
        <sz val="12"/>
        <color theme="1"/>
        <rFont val="Calibri"/>
        <family val="1"/>
        <charset val="2"/>
        <scheme val="minor"/>
      </rPr>
      <t xml:space="preserve"> = </t>
    </r>
  </si>
  <si>
    <t xml:space="preserve">uwd = </t>
  </si>
  <si>
    <r>
      <rPr>
        <sz val="12"/>
        <color theme="1"/>
        <rFont val="Symbol"/>
        <family val="1"/>
        <charset val="2"/>
      </rPr>
      <t>g</t>
    </r>
    <r>
      <rPr>
        <sz val="12"/>
        <color theme="1"/>
        <rFont val="Calibri"/>
        <family val="2"/>
        <charset val="2"/>
        <scheme val="minor"/>
      </rPr>
      <t>av</t>
    </r>
    <r>
      <rPr>
        <sz val="12"/>
        <color theme="1"/>
        <rFont val="Calibri"/>
        <family val="1"/>
        <charset val="2"/>
        <scheme val="minor"/>
      </rPr>
      <t xml:space="preserve"> = </t>
    </r>
  </si>
  <si>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alibri"/>
        <family val="2"/>
        <scheme val="minor"/>
      </rPr>
      <t xml:space="preserve"> Mm = </t>
    </r>
  </si>
  <si>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alibri"/>
        <family val="2"/>
        <scheme val="minor"/>
      </rPr>
      <t xml:space="preserve"> Mr = </t>
    </r>
  </si>
  <si>
    <t>kN/ml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</si>
</sst>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2"/>
      <color theme="1"/>
      <name val="Calibri"/>
      <family val="2"/>
      <scheme val="minor"/>
    </font>
    <font>
      <sz val="11"/>
      <color theme="1"/>
      <name val="Georgia"/>
      <family val="1"/>
    </font>
    <font>
      <sz val="11"/>
      <color theme="1"/>
      <name val="Symbol"/>
      <family val="1"/>
      <charset val="2"/>
    </font>
    <font>
      <sz val="12"/>
      <color theme="1"/>
      <name val="Symbol"/>
      <family val="1"/>
      <charset val="2"/>
    </font>
    <font>
      <sz val="12"/>
      <color theme="1"/>
      <name val="Calibri"/>
      <family val="2"/>
      <charset val="2"/>
      <scheme val="minor"/>
    </font>
    <font>
      <sz val="12"/>
      <color theme="1"/>
      <name val="Arabic Typesetting"/>
      <family val="4"/>
      <charset val="178"/>
    </font>
    <font>
      <sz val="8"/>
      <name val="Calibri"/>
      <family val="2"/>
      <scheme val="minor"/>
    </font>
    <font>
      <sz val="12"/>
      <color theme="1"/>
      <name val="Calibri"/>
      <family val="1"/>
      <charset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7" xfId="0" applyFont="1" applyBorder="1"/>
    <xf numFmtId="2" fontId="0" fillId="0" borderId="2" xfId="0" applyNumberFormat="1" applyBorder="1"/>
    <xf numFmtId="0" fontId="1" fillId="0" borderId="0" xfId="0" applyFont="1"/>
    <xf numFmtId="2" fontId="0" fillId="0" borderId="4" xfId="0" applyNumberFormat="1" applyBorder="1"/>
    <xf numFmtId="0" fontId="1" fillId="0" borderId="8" xfId="0" applyFont="1" applyBorder="1"/>
    <xf numFmtId="2" fontId="0" fillId="0" borderId="6" xfId="0" applyNumberFormat="1" applyBorder="1"/>
    <xf numFmtId="0" fontId="0" fillId="0" borderId="0" xfId="0" applyAlignment="1">
      <alignment wrapText="1"/>
    </xf>
    <xf numFmtId="0" fontId="4" fillId="0" borderId="0" xfId="0" applyFont="1"/>
    <xf numFmtId="0" fontId="4" fillId="0" borderId="3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3" xfId="0" applyFont="1" applyBorder="1"/>
    <xf numFmtId="0" fontId="4" fillId="0" borderId="5" xfId="0" applyFont="1" applyBorder="1"/>
    <xf numFmtId="0" fontId="0" fillId="0" borderId="6" xfId="0" applyBorder="1"/>
    <xf numFmtId="0" fontId="4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4" xfId="0" applyNumberFormat="1" applyBorder="1"/>
    <xf numFmtId="0" fontId="4" fillId="2" borderId="1" xfId="0" applyFon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/>
    <xf numFmtId="0" fontId="0" fillId="0" borderId="8" xfId="0" applyBorder="1"/>
    <xf numFmtId="2" fontId="0" fillId="0" borderId="0" xfId="0" applyNumberFormat="1" applyBorder="1"/>
    <xf numFmtId="0" fontId="4" fillId="0" borderId="0" xfId="0" applyFont="1" applyBorder="1"/>
    <xf numFmtId="0" fontId="7" fillId="0" borderId="0" xfId="0" applyFont="1" applyBorder="1"/>
    <xf numFmtId="164" fontId="0" fillId="0" borderId="0" xfId="0" applyNumberFormat="1" applyBorder="1"/>
    <xf numFmtId="0" fontId="4" fillId="0" borderId="0" xfId="0" applyFont="1" applyFill="1" applyBorder="1"/>
    <xf numFmtId="0" fontId="0" fillId="0" borderId="0" xfId="0" applyFill="1" applyBorder="1"/>
    <xf numFmtId="0" fontId="4" fillId="3" borderId="0" xfId="0" applyFont="1" applyFill="1" applyAlignment="1">
      <alignment horizontal="right"/>
    </xf>
    <xf numFmtId="2" fontId="0" fillId="3" borderId="0" xfId="0" applyNumberFormat="1" applyFill="1"/>
    <xf numFmtId="2" fontId="0" fillId="3" borderId="4" xfId="0" applyNumberFormat="1" applyFill="1" applyBorder="1"/>
    <xf numFmtId="2" fontId="0" fillId="3" borderId="6" xfId="0" applyNumberFormat="1" applyFill="1" applyBorder="1"/>
    <xf numFmtId="0" fontId="0" fillId="4" borderId="13" xfId="0" applyFill="1" applyBorder="1"/>
    <xf numFmtId="0" fontId="0" fillId="4" borderId="15" xfId="0" applyFill="1" applyBorder="1"/>
    <xf numFmtId="0" fontId="7" fillId="4" borderId="12" xfId="0" applyFont="1" applyFill="1" applyBorder="1" applyAlignment="1">
      <alignment horizontal="right"/>
    </xf>
    <xf numFmtId="0" fontId="7" fillId="4" borderId="14" xfId="0" applyFont="1" applyFill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334211</xdr:colOff>
      <xdr:row>27</xdr:row>
      <xdr:rowOff>175461</xdr:rowOff>
    </xdr:from>
    <xdr:to>
      <xdr:col>10</xdr:col>
      <xdr:colOff>809150</xdr:colOff>
      <xdr:row>39</xdr:row>
      <xdr:rowOff>116974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AC7444F-AFB5-26CD-1FF2-9E03A2C19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4474" y="5781843"/>
          <a:ext cx="3716781" cy="234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6E0C0-1D66-744D-A31A-CAF5BDA4D5C0}">
  <dimension ref="A1:K77"/>
  <sheetViews>
    <sheetView topLeftCell="A20" zoomScale="76" workbookViewId="0">
      <selection activeCell="B47" sqref="B47"/>
    </sheetView>
  </sheetViews>
  <sheetFormatPr baseColWidth="10" defaultRowHeight="15.5"/>
  <cols>
    <col min="1" max="1" width="31.5" customWidth="1"/>
    <col min="2" max="2" width="18" customWidth="1"/>
    <col min="3" max="3" width="16.83203125" bestFit="1" customWidth="1"/>
    <col min="5" max="5" width="13.6640625" customWidth="1"/>
  </cols>
  <sheetData>
    <row r="1" spans="1:4" ht="16" thickBot="1">
      <c r="B1" t="s">
        <v>8</v>
      </c>
      <c r="C1">
        <v>15</v>
      </c>
    </row>
    <row r="2" spans="1:4">
      <c r="B2" s="2" t="s">
        <v>5</v>
      </c>
      <c r="C2" s="3">
        <v>2</v>
      </c>
    </row>
    <row r="3" spans="1:4">
      <c r="B3" s="4" t="s">
        <v>4</v>
      </c>
      <c r="C3" s="5">
        <v>30</v>
      </c>
    </row>
    <row r="4" spans="1:4" ht="16" thickBot="1">
      <c r="B4" s="4" t="s">
        <v>2</v>
      </c>
      <c r="C4" s="5">
        <v>2</v>
      </c>
    </row>
    <row r="5" spans="1:4">
      <c r="B5" s="2" t="s">
        <v>0</v>
      </c>
      <c r="C5" s="7" t="s">
        <v>6</v>
      </c>
      <c r="D5" s="8">
        <f>$C$2*TAN($C$3*PI()/180)</f>
        <v>1.1547005383792515</v>
      </c>
    </row>
    <row r="6" spans="1:4">
      <c r="B6" s="4" t="s">
        <v>1</v>
      </c>
      <c r="C6" s="9" t="s">
        <v>7</v>
      </c>
      <c r="D6" s="10">
        <f>$C$2*TAN(($C$3/2+45)*PI()/180)</f>
        <v>3.4641016151377535</v>
      </c>
    </row>
    <row r="7" spans="1:4">
      <c r="B7" s="4"/>
      <c r="C7" s="9"/>
      <c r="D7" s="10"/>
    </row>
    <row r="8" spans="1:4" ht="16" thickBot="1">
      <c r="B8" s="6"/>
      <c r="C8" s="11"/>
      <c r="D8" s="12"/>
    </row>
    <row r="9" spans="1:4" ht="16" thickBot="1">
      <c r="B9" s="50"/>
      <c r="C9" s="51"/>
      <c r="D9" s="52"/>
    </row>
    <row r="10" spans="1:4">
      <c r="B10" s="18" t="s">
        <v>3</v>
      </c>
      <c r="C10" s="19">
        <v>0.3</v>
      </c>
      <c r="D10" s="17"/>
    </row>
    <row r="11" spans="1:4">
      <c r="B11" s="14" t="s">
        <v>42</v>
      </c>
      <c r="C11" s="1">
        <f>$C$20*COS($C$21*PI()/180)</f>
        <v>0.28190778623577251</v>
      </c>
      <c r="D11" s="17"/>
    </row>
    <row r="12" spans="1:4">
      <c r="B12" s="14" t="s">
        <v>30</v>
      </c>
      <c r="C12" s="1">
        <f>$C$20*COS($C$21*PI()/180)*1.1</f>
        <v>0.31009856485934978</v>
      </c>
    </row>
    <row r="13" spans="1:4" ht="16" thickBot="1"/>
    <row r="14" spans="1:4">
      <c r="A14" s="13" t="s">
        <v>9</v>
      </c>
      <c r="B14" s="2" t="s">
        <v>10</v>
      </c>
      <c r="C14" s="3">
        <v>1</v>
      </c>
    </row>
    <row r="15" spans="1:4">
      <c r="B15" s="4" t="s">
        <v>11</v>
      </c>
      <c r="C15" s="5">
        <v>4</v>
      </c>
    </row>
    <row r="16" spans="1:4" ht="17.5">
      <c r="A16" s="16"/>
      <c r="B16" s="20" t="s">
        <v>12</v>
      </c>
      <c r="C16" s="5">
        <v>18</v>
      </c>
    </row>
    <row r="17" spans="1:7">
      <c r="B17" s="15" t="s">
        <v>13</v>
      </c>
      <c r="C17" s="5">
        <v>19</v>
      </c>
    </row>
    <row r="18" spans="1:7">
      <c r="B18" s="15" t="s">
        <v>25</v>
      </c>
      <c r="C18" s="5">
        <v>10</v>
      </c>
    </row>
    <row r="19" spans="1:7">
      <c r="B19" s="4" t="s">
        <v>14</v>
      </c>
      <c r="C19" s="5">
        <v>0</v>
      </c>
    </row>
    <row r="20" spans="1:7">
      <c r="B20" s="4" t="s">
        <v>19</v>
      </c>
      <c r="C20" s="5">
        <f>C10</f>
        <v>0.3</v>
      </c>
    </row>
    <row r="21" spans="1:7">
      <c r="B21" s="15" t="s">
        <v>15</v>
      </c>
      <c r="C21" s="5">
        <v>20</v>
      </c>
    </row>
    <row r="22" spans="1:7">
      <c r="B22" s="15" t="s">
        <v>16</v>
      </c>
      <c r="C22" s="5">
        <v>-10</v>
      </c>
    </row>
    <row r="23" spans="1:7" ht="16" thickBot="1">
      <c r="B23" s="21" t="s">
        <v>23</v>
      </c>
      <c r="C23" s="22">
        <v>2.1</v>
      </c>
    </row>
    <row r="24" spans="1:7">
      <c r="B24" s="14" t="s">
        <v>42</v>
      </c>
      <c r="C24" s="1">
        <f>$C$20*COS($C$21*PI()/180)</f>
        <v>0.28190778623577251</v>
      </c>
    </row>
    <row r="25" spans="1:7">
      <c r="B25" s="14" t="s">
        <v>30</v>
      </c>
      <c r="C25" s="1">
        <f>$C$20*COS($C$21*PI()/180)*1.1</f>
        <v>0.31009856485934978</v>
      </c>
    </row>
    <row r="26" spans="1:7" ht="16" thickBot="1">
      <c r="B26" s="23"/>
      <c r="C26" s="24"/>
      <c r="D26" s="25"/>
      <c r="E26" s="25"/>
      <c r="F26" s="25"/>
      <c r="G26" t="s">
        <v>44</v>
      </c>
    </row>
    <row r="27" spans="1:7" ht="31">
      <c r="A27" s="13" t="s">
        <v>43</v>
      </c>
      <c r="B27" s="27" t="s">
        <v>21</v>
      </c>
      <c r="C27" s="28">
        <v>5.35</v>
      </c>
      <c r="D27" s="29" t="s">
        <v>41</v>
      </c>
      <c r="E27" s="30">
        <f>C29*F29+C30*F30+C31*F31+C34*F34+C38*F38+C39*F39-C32*F32-C35*F35</f>
        <v>1.4724085911821021</v>
      </c>
      <c r="F27" s="31"/>
      <c r="G27" s="25"/>
    </row>
    <row r="28" spans="1:7">
      <c r="B28" s="4"/>
      <c r="C28" s="10"/>
      <c r="D28" s="4"/>
      <c r="E28" s="32"/>
      <c r="F28" s="5"/>
    </row>
    <row r="29" spans="1:7">
      <c r="A29" t="s">
        <v>17</v>
      </c>
      <c r="B29" s="15" t="s">
        <v>18</v>
      </c>
      <c r="C29" s="10">
        <f>$C$20*COS($C$21*PI()/180)*$C$16*$C$14*$C$14/2</f>
        <v>2.5371700761219524</v>
      </c>
      <c r="D29" s="4"/>
      <c r="E29" s="32" t="s">
        <v>33</v>
      </c>
      <c r="F29" s="10">
        <f>0.16</f>
        <v>0.16</v>
      </c>
    </row>
    <row r="30" spans="1:7">
      <c r="B30" s="15" t="s">
        <v>20</v>
      </c>
      <c r="C30" s="10">
        <f>$C$20*COS($C$21*PI()/180)*$C$16*$C$14*($C$15-$C$14+$C$27)/2</f>
        <v>21.185370135618303</v>
      </c>
      <c r="D30" s="4"/>
      <c r="E30" s="32" t="s">
        <v>34</v>
      </c>
      <c r="F30" s="26">
        <f>0.5+((C27+3)/2)</f>
        <v>4.6749999999999998</v>
      </c>
    </row>
    <row r="31" spans="1:7">
      <c r="B31" s="15" t="s">
        <v>22</v>
      </c>
      <c r="C31" s="10">
        <f>$C$20*COS($C$21*PI()/180)*($C$17-$C$18)*($C$15-$C$14+$C$27)^2/2</f>
        <v>88.448920316206411</v>
      </c>
      <c r="D31" s="4"/>
      <c r="E31" s="32" t="s">
        <v>35</v>
      </c>
      <c r="F31" s="10">
        <f>0.5+((2/3)*(C27+3))</f>
        <v>6.0666666666666664</v>
      </c>
    </row>
    <row r="32" spans="1:7">
      <c r="B32" s="15" t="s">
        <v>24</v>
      </c>
      <c r="C32" s="10">
        <f>$C$23*($C$17-$C$18)*$C$27^2/2</f>
        <v>270.48262499999998</v>
      </c>
      <c r="D32" s="4"/>
      <c r="E32" s="32" t="s">
        <v>36</v>
      </c>
      <c r="F32" s="10">
        <f>0.5+3+(2*C27/3)</f>
        <v>7.0666666666666664</v>
      </c>
    </row>
    <row r="33" spans="1:11">
      <c r="B33" s="4"/>
      <c r="C33" s="10"/>
      <c r="D33" s="4"/>
      <c r="E33" s="32"/>
      <c r="F33" s="5"/>
    </row>
    <row r="34" spans="1:11">
      <c r="A34" t="s">
        <v>26</v>
      </c>
      <c r="B34" s="15" t="s">
        <v>27</v>
      </c>
      <c r="C34" s="10">
        <f>$C$18*($C$15-$C$14+$C$27)^2/2</f>
        <v>348.61249999999995</v>
      </c>
      <c r="D34" s="4"/>
      <c r="E34" s="32" t="s">
        <v>37</v>
      </c>
      <c r="F34" s="10">
        <f>F31</f>
        <v>6.0666666666666664</v>
      </c>
    </row>
    <row r="35" spans="1:11">
      <c r="B35" s="15" t="s">
        <v>28</v>
      </c>
      <c r="C35" s="10">
        <f>$C$18*$C$27^2/2</f>
        <v>143.11249999999998</v>
      </c>
      <c r="D35" s="4"/>
      <c r="E35" s="32" t="s">
        <v>38</v>
      </c>
      <c r="F35" s="10">
        <f>F32</f>
        <v>7.0666666666666664</v>
      </c>
    </row>
    <row r="36" spans="1:11">
      <c r="B36" s="15"/>
      <c r="C36" s="10"/>
      <c r="D36" s="4"/>
      <c r="E36" s="32"/>
      <c r="F36" s="5"/>
    </row>
    <row r="37" spans="1:11">
      <c r="B37" s="15" t="s">
        <v>8</v>
      </c>
      <c r="C37" s="10">
        <f>$C$1</f>
        <v>15</v>
      </c>
      <c r="D37" s="4"/>
      <c r="E37" s="32"/>
      <c r="F37" s="5"/>
    </row>
    <row r="38" spans="1:11">
      <c r="A38" t="s">
        <v>29</v>
      </c>
      <c r="B38" s="15" t="s">
        <v>31</v>
      </c>
      <c r="C38" s="42">
        <f>C12*C37*(D6-D5)/2</f>
        <v>5.3710646969058642</v>
      </c>
      <c r="D38" s="4"/>
      <c r="E38" s="32" t="s">
        <v>39</v>
      </c>
      <c r="F38" s="10">
        <f>0.5 + 0.15+ (2/3)*(3.45-1.15)</f>
        <v>2.1833333333333336</v>
      </c>
    </row>
    <row r="39" spans="1:11">
      <c r="B39" s="15" t="s">
        <v>32</v>
      </c>
      <c r="C39" s="42">
        <f>C25*C37*(C15-D6+C27)</f>
        <v>27.37812963080621</v>
      </c>
      <c r="D39" s="4"/>
      <c r="E39" s="32" t="s">
        <v>40</v>
      </c>
      <c r="F39" s="9">
        <f>((0.55+C27)/2)+3.45-0.5</f>
        <v>5.9</v>
      </c>
    </row>
    <row r="40" spans="1:11" ht="16" thickBot="1">
      <c r="B40" s="21"/>
      <c r="C40" s="43"/>
      <c r="D40" s="6"/>
      <c r="E40" s="33"/>
      <c r="F40" s="12"/>
    </row>
    <row r="41" spans="1:11">
      <c r="B41" s="14"/>
      <c r="C41" s="1"/>
    </row>
    <row r="42" spans="1:11">
      <c r="B42" s="14"/>
      <c r="C42" s="1"/>
    </row>
    <row r="43" spans="1:11">
      <c r="B43" s="40" t="s">
        <v>45</v>
      </c>
      <c r="C43" s="41">
        <f>C29+C30+C31+C34+C38+C39+C40-C35-C32</f>
        <v>79.938029855658783</v>
      </c>
      <c r="D43" t="s">
        <v>51</v>
      </c>
    </row>
    <row r="44" spans="1:11">
      <c r="B44" s="14"/>
      <c r="C44" s="1"/>
    </row>
    <row r="45" spans="1:11">
      <c r="B45" s="14"/>
      <c r="C45" s="1"/>
    </row>
    <row r="46" spans="1:11">
      <c r="B46" s="14"/>
    </row>
    <row r="47" spans="1:11">
      <c r="B47" s="35"/>
      <c r="C47" s="32"/>
      <c r="D47" s="32"/>
      <c r="E47" s="32"/>
      <c r="F47" s="32"/>
      <c r="G47" s="32"/>
      <c r="H47" s="32"/>
      <c r="I47" s="32"/>
      <c r="J47" s="32"/>
      <c r="K47" s="32"/>
    </row>
    <row r="48" spans="1:11">
      <c r="B48" s="38"/>
      <c r="C48" s="39"/>
      <c r="D48" s="32"/>
      <c r="E48" s="36"/>
      <c r="F48" s="32"/>
      <c r="G48" s="32"/>
      <c r="H48" s="32"/>
      <c r="I48" s="32"/>
      <c r="J48" s="32"/>
      <c r="K48" s="32"/>
    </row>
    <row r="49" spans="2:11"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2:11">
      <c r="B50" s="35"/>
      <c r="C50" s="34"/>
      <c r="D50" s="32"/>
      <c r="E50" s="32"/>
      <c r="F50" s="34"/>
      <c r="G50" s="32"/>
      <c r="H50" s="32"/>
      <c r="I50" s="32"/>
      <c r="J50" s="32"/>
      <c r="K50" s="32"/>
    </row>
    <row r="51" spans="2:11">
      <c r="B51" s="35"/>
      <c r="C51" s="34"/>
      <c r="D51" s="32"/>
      <c r="E51" s="32"/>
      <c r="F51" s="37"/>
      <c r="G51" s="32"/>
      <c r="H51" s="32"/>
      <c r="I51" s="32"/>
      <c r="J51" s="32"/>
      <c r="K51" s="32"/>
    </row>
    <row r="52" spans="2:11">
      <c r="B52" s="35"/>
      <c r="C52" s="34"/>
      <c r="D52" s="32"/>
      <c r="E52" s="32"/>
      <c r="F52" s="34"/>
      <c r="G52" s="32"/>
      <c r="H52" s="32"/>
      <c r="I52" s="32"/>
      <c r="J52" s="32"/>
      <c r="K52" s="32"/>
    </row>
    <row r="53" spans="2:11">
      <c r="B53" s="35"/>
      <c r="C53" s="34"/>
      <c r="D53" s="32"/>
      <c r="E53" s="32"/>
      <c r="F53" s="34"/>
      <c r="G53" s="32"/>
      <c r="H53" s="32"/>
      <c r="I53" s="32"/>
      <c r="J53" s="32"/>
      <c r="K53" s="32"/>
    </row>
    <row r="54" spans="2:11">
      <c r="B54" s="32"/>
      <c r="C54" s="34"/>
      <c r="D54" s="32"/>
      <c r="E54" s="32"/>
      <c r="F54" s="32"/>
      <c r="G54" s="32"/>
      <c r="H54" s="32"/>
      <c r="I54" s="32"/>
      <c r="J54" s="32"/>
      <c r="K54" s="32"/>
    </row>
    <row r="55" spans="2:11">
      <c r="B55" s="35"/>
      <c r="C55" s="34"/>
      <c r="D55" s="32"/>
      <c r="E55" s="32"/>
      <c r="F55" s="34"/>
      <c r="G55" s="32"/>
      <c r="H55" s="32"/>
      <c r="I55" s="32"/>
      <c r="J55" s="32"/>
      <c r="K55" s="32"/>
    </row>
    <row r="56" spans="2:11">
      <c r="B56" s="35"/>
      <c r="C56" s="34"/>
      <c r="D56" s="32"/>
      <c r="E56" s="32"/>
      <c r="F56" s="34"/>
      <c r="G56" s="32"/>
      <c r="H56" s="32"/>
      <c r="I56" s="32"/>
      <c r="J56" s="32"/>
      <c r="K56" s="32"/>
    </row>
    <row r="57" spans="2:11">
      <c r="B57" s="35"/>
      <c r="C57" s="34"/>
      <c r="D57" s="32"/>
      <c r="E57" s="32"/>
      <c r="F57" s="32"/>
      <c r="G57" s="32"/>
      <c r="H57" s="32"/>
      <c r="I57" s="32"/>
      <c r="J57" s="32"/>
      <c r="K57" s="32"/>
    </row>
    <row r="58" spans="2:11">
      <c r="B58" s="35"/>
      <c r="C58" s="34"/>
      <c r="D58" s="32"/>
      <c r="E58" s="32"/>
      <c r="F58" s="32"/>
      <c r="G58" s="32"/>
      <c r="H58" s="32"/>
      <c r="I58" s="32"/>
      <c r="J58" s="32"/>
      <c r="K58" s="32"/>
    </row>
    <row r="59" spans="2:11">
      <c r="B59" s="35"/>
      <c r="C59" s="34"/>
      <c r="D59" s="32"/>
      <c r="E59" s="32"/>
      <c r="F59" s="34"/>
      <c r="G59" s="32"/>
      <c r="H59" s="32"/>
      <c r="I59" s="32"/>
      <c r="J59" s="32"/>
      <c r="K59" s="32"/>
    </row>
    <row r="60" spans="2:11">
      <c r="B60" s="35"/>
      <c r="C60" s="34"/>
      <c r="D60" s="32"/>
      <c r="E60" s="32"/>
      <c r="F60" s="34"/>
      <c r="G60" s="32"/>
      <c r="H60" s="32"/>
      <c r="I60" s="32"/>
      <c r="J60" s="32"/>
      <c r="K60" s="32"/>
    </row>
    <row r="61" spans="2:11">
      <c r="B61" s="35"/>
      <c r="C61" s="34"/>
      <c r="D61" s="32"/>
      <c r="E61" s="32"/>
      <c r="F61" s="34"/>
      <c r="G61" s="32"/>
      <c r="H61" s="32"/>
      <c r="I61" s="32"/>
      <c r="J61" s="32"/>
      <c r="K61" s="32"/>
    </row>
    <row r="62" spans="2:11">
      <c r="B62" s="32"/>
      <c r="C62" s="34"/>
      <c r="D62" s="32"/>
      <c r="E62" s="32"/>
      <c r="F62" s="32"/>
      <c r="G62" s="32"/>
      <c r="H62" s="32"/>
      <c r="I62" s="32"/>
      <c r="J62" s="32"/>
      <c r="K62" s="32"/>
    </row>
    <row r="63" spans="2:11">
      <c r="B63" s="35"/>
      <c r="C63" s="34"/>
      <c r="D63" s="32"/>
      <c r="E63" s="32"/>
      <c r="F63" s="32"/>
      <c r="G63" s="32"/>
      <c r="H63" s="32"/>
      <c r="I63" s="32"/>
      <c r="J63" s="32"/>
      <c r="K63" s="32"/>
    </row>
    <row r="64" spans="2:11">
      <c r="B64" s="35"/>
      <c r="C64" s="34"/>
      <c r="D64" s="32"/>
      <c r="E64" s="32"/>
      <c r="F64" s="32"/>
      <c r="G64" s="32"/>
      <c r="H64" s="32"/>
      <c r="I64" s="32"/>
      <c r="J64" s="32"/>
      <c r="K64" s="32"/>
    </row>
    <row r="65" spans="2:11">
      <c r="B65" s="35"/>
      <c r="C65" s="34"/>
      <c r="D65" s="32"/>
      <c r="E65" s="32"/>
      <c r="F65" s="32"/>
      <c r="G65" s="32"/>
      <c r="H65" s="32"/>
      <c r="I65" s="32"/>
      <c r="J65" s="32"/>
      <c r="K65" s="32"/>
    </row>
    <row r="66" spans="2:11">
      <c r="B66" s="32"/>
      <c r="C66" s="34"/>
      <c r="D66" s="32"/>
      <c r="E66" s="32"/>
      <c r="F66" s="32"/>
      <c r="G66" s="32"/>
      <c r="H66" s="32"/>
      <c r="I66" s="32"/>
      <c r="J66" s="32"/>
      <c r="K66" s="32"/>
    </row>
    <row r="67" spans="2:11">
      <c r="B67" s="32"/>
      <c r="C67" s="34"/>
      <c r="D67" s="32"/>
      <c r="E67" s="32"/>
      <c r="F67" s="32"/>
      <c r="G67" s="32"/>
      <c r="H67" s="32"/>
      <c r="I67" s="32"/>
      <c r="J67" s="32"/>
      <c r="K67" s="32"/>
    </row>
    <row r="68" spans="2:11">
      <c r="B68" s="32"/>
      <c r="C68" s="34"/>
      <c r="D68" s="32"/>
      <c r="E68" s="32"/>
      <c r="F68" s="32"/>
      <c r="G68" s="32"/>
      <c r="H68" s="32"/>
      <c r="I68" s="32"/>
      <c r="J68" s="32"/>
      <c r="K68" s="32"/>
    </row>
    <row r="69" spans="2:11">
      <c r="B69" s="32"/>
      <c r="C69" s="34"/>
      <c r="D69" s="32"/>
      <c r="E69" s="32"/>
      <c r="F69" s="32"/>
      <c r="G69" s="32"/>
      <c r="H69" s="32"/>
      <c r="I69" s="32"/>
      <c r="J69" s="32"/>
      <c r="K69" s="32"/>
    </row>
    <row r="70" spans="2:11">
      <c r="B70" s="35"/>
      <c r="C70" s="34"/>
      <c r="D70" s="32"/>
      <c r="E70" s="32"/>
      <c r="F70" s="32"/>
      <c r="G70" s="32"/>
      <c r="H70" s="32"/>
      <c r="I70" s="32"/>
      <c r="J70" s="32"/>
      <c r="K70" s="32"/>
    </row>
    <row r="71" spans="2:11">
      <c r="B71" s="35"/>
      <c r="C71" s="34"/>
      <c r="D71" s="32"/>
      <c r="E71" s="34"/>
      <c r="F71" s="32"/>
      <c r="G71" s="32"/>
      <c r="H71" s="32"/>
      <c r="I71" s="32"/>
      <c r="J71" s="32"/>
      <c r="K71" s="32"/>
    </row>
    <row r="72" spans="2:11">
      <c r="B72" s="35"/>
      <c r="C72" s="34"/>
      <c r="D72" s="32"/>
      <c r="E72" s="34"/>
      <c r="F72" s="32"/>
      <c r="G72" s="32"/>
      <c r="H72" s="32"/>
      <c r="I72" s="32"/>
      <c r="J72" s="32"/>
      <c r="K72" s="32"/>
    </row>
    <row r="73" spans="2:11">
      <c r="B73" s="35"/>
      <c r="C73" s="34"/>
      <c r="D73" s="35"/>
      <c r="E73" s="34"/>
      <c r="F73" s="32"/>
      <c r="G73" s="32"/>
      <c r="H73" s="32"/>
      <c r="I73" s="32"/>
      <c r="J73" s="32"/>
      <c r="K73" s="32"/>
    </row>
    <row r="74" spans="2:11">
      <c r="B74" s="35"/>
      <c r="C74" s="34"/>
      <c r="D74" s="32"/>
      <c r="E74" s="32"/>
      <c r="F74" s="32"/>
      <c r="G74" s="32"/>
      <c r="H74" s="32"/>
      <c r="I74" s="32"/>
      <c r="J74" s="32"/>
      <c r="K74" s="32"/>
    </row>
    <row r="75" spans="2:11">
      <c r="B75" s="32"/>
      <c r="C75" s="32"/>
      <c r="D75" s="32"/>
      <c r="E75" s="32"/>
      <c r="F75" s="32"/>
      <c r="G75" s="32"/>
      <c r="H75" s="32"/>
      <c r="I75" s="32"/>
      <c r="J75" s="32"/>
      <c r="K75" s="32"/>
    </row>
    <row r="76" spans="2:11">
      <c r="B76" s="35"/>
      <c r="C76" s="32"/>
      <c r="D76" s="32"/>
      <c r="E76" s="32"/>
      <c r="F76" s="32"/>
      <c r="G76" s="32"/>
      <c r="H76" s="32"/>
      <c r="I76" s="32"/>
      <c r="J76" s="32"/>
      <c r="K76" s="32"/>
    </row>
    <row r="77" spans="2:11">
      <c r="B77" s="32"/>
      <c r="C77" s="32"/>
      <c r="D77" s="32"/>
      <c r="E77" s="32"/>
      <c r="F77" s="32"/>
      <c r="G77" s="32"/>
      <c r="H77" s="32"/>
      <c r="I77" s="32"/>
      <c r="J77" s="32"/>
      <c r="K77" s="32"/>
    </row>
  </sheetData>
  <mergeCells count="1">
    <mergeCell ref="B9:D9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B286-512F-40CA-BCC7-A85365385F77}">
  <sheetPr>
    <tabColor theme="4" tint="0.39997558519241921"/>
  </sheetPr>
  <dimension ref="A1:K77"/>
  <sheetViews>
    <sheetView tabSelected="1" topLeftCell="A21" zoomScale="76" workbookViewId="0">
      <selection activeCell="H28" sqref="H28"/>
    </sheetView>
  </sheetViews>
  <sheetFormatPr baseColWidth="10" defaultRowHeight="15.5"/>
  <cols>
    <col min="1" max="1" width="31.5" customWidth="1"/>
    <col min="2" max="2" width="18" customWidth="1"/>
    <col min="3" max="3" width="16.83203125" bestFit="1" customWidth="1"/>
    <col min="5" max="5" width="13.6640625" customWidth="1"/>
  </cols>
  <sheetData>
    <row r="1" spans="1:4" ht="16" thickBot="1">
      <c r="B1" t="s">
        <v>8</v>
      </c>
      <c r="C1">
        <v>15</v>
      </c>
    </row>
    <row r="2" spans="1:4">
      <c r="B2" s="2" t="s">
        <v>5</v>
      </c>
      <c r="C2" s="3">
        <v>2</v>
      </c>
    </row>
    <row r="3" spans="1:4">
      <c r="B3" s="4" t="s">
        <v>4</v>
      </c>
      <c r="C3" s="5">
        <v>30</v>
      </c>
    </row>
    <row r="4" spans="1:4" ht="16" thickBot="1">
      <c r="B4" s="4" t="s">
        <v>2</v>
      </c>
      <c r="C4" s="5">
        <v>2</v>
      </c>
    </row>
    <row r="5" spans="1:4">
      <c r="B5" s="2" t="s">
        <v>0</v>
      </c>
      <c r="C5" s="7" t="s">
        <v>6</v>
      </c>
      <c r="D5" s="8">
        <f>$C$2*TAN($C$3*PI()/180)</f>
        <v>1.1547005383792515</v>
      </c>
    </row>
    <row r="6" spans="1:4">
      <c r="B6" s="4" t="s">
        <v>1</v>
      </c>
      <c r="C6" s="9" t="s">
        <v>7</v>
      </c>
      <c r="D6" s="10">
        <f>$C$2*TAN(($C$3/2+45)*PI()/180)</f>
        <v>3.4641016151377535</v>
      </c>
    </row>
    <row r="7" spans="1:4">
      <c r="B7" s="4"/>
      <c r="C7" s="9"/>
      <c r="D7" s="10"/>
    </row>
    <row r="8" spans="1:4" ht="16" thickBot="1">
      <c r="B8" s="6"/>
      <c r="C8" s="11"/>
      <c r="D8" s="12"/>
    </row>
    <row r="9" spans="1:4" ht="16" thickBot="1">
      <c r="B9" s="50"/>
      <c r="C9" s="51"/>
      <c r="D9" s="52"/>
    </row>
    <row r="10" spans="1:4">
      <c r="B10" s="18" t="s">
        <v>3</v>
      </c>
      <c r="C10" s="19">
        <v>0.3</v>
      </c>
      <c r="D10" s="17"/>
    </row>
    <row r="11" spans="1:4">
      <c r="B11" s="14" t="s">
        <v>42</v>
      </c>
      <c r="C11" s="1">
        <f>$C$20*COS($C$21*PI()/180)</f>
        <v>0.28190778623577251</v>
      </c>
      <c r="D11" s="17"/>
    </row>
    <row r="12" spans="1:4">
      <c r="B12" s="14" t="s">
        <v>30</v>
      </c>
      <c r="C12" s="1">
        <f>$C$20*COS($C$21*PI()/180)*1.1</f>
        <v>0.31009856485934978</v>
      </c>
    </row>
    <row r="13" spans="1:4" ht="16" thickBot="1"/>
    <row r="14" spans="1:4">
      <c r="A14" s="13" t="s">
        <v>9</v>
      </c>
      <c r="B14" s="2" t="s">
        <v>10</v>
      </c>
      <c r="C14" s="3">
        <v>1</v>
      </c>
    </row>
    <row r="15" spans="1:4">
      <c r="B15" s="4" t="s">
        <v>11</v>
      </c>
      <c r="C15" s="5">
        <v>4</v>
      </c>
    </row>
    <row r="16" spans="1:4" ht="17.5">
      <c r="A16" s="16"/>
      <c r="B16" s="20" t="s">
        <v>12</v>
      </c>
      <c r="C16" s="5">
        <v>18</v>
      </c>
    </row>
    <row r="17" spans="1:8">
      <c r="B17" s="15" t="s">
        <v>13</v>
      </c>
      <c r="C17" s="5">
        <v>19</v>
      </c>
      <c r="E17" s="46" t="s">
        <v>46</v>
      </c>
      <c r="F17" s="44">
        <v>11.2</v>
      </c>
    </row>
    <row r="18" spans="1:8">
      <c r="B18" s="15" t="s">
        <v>25</v>
      </c>
      <c r="C18" s="5">
        <v>10</v>
      </c>
      <c r="E18" s="47" t="s">
        <v>48</v>
      </c>
      <c r="F18" s="45">
        <v>6.33</v>
      </c>
    </row>
    <row r="19" spans="1:8">
      <c r="B19" s="4" t="s">
        <v>14</v>
      </c>
      <c r="C19" s="5">
        <v>0</v>
      </c>
      <c r="E19" s="19" t="s">
        <v>47</v>
      </c>
      <c r="F19">
        <v>67.099999999999994</v>
      </c>
    </row>
    <row r="20" spans="1:8">
      <c r="B20" s="4" t="s">
        <v>19</v>
      </c>
      <c r="C20" s="5">
        <f>C10</f>
        <v>0.3</v>
      </c>
    </row>
    <row r="21" spans="1:8">
      <c r="B21" s="15" t="s">
        <v>15</v>
      </c>
      <c r="C21" s="5">
        <v>20</v>
      </c>
    </row>
    <row r="22" spans="1:8">
      <c r="B22" s="15" t="s">
        <v>16</v>
      </c>
      <c r="C22" s="5">
        <v>-10</v>
      </c>
    </row>
    <row r="23" spans="1:8" ht="16" thickBot="1">
      <c r="B23" s="21" t="s">
        <v>23</v>
      </c>
      <c r="C23" s="22">
        <v>2.1</v>
      </c>
    </row>
    <row r="24" spans="1:8">
      <c r="B24" s="14" t="s">
        <v>42</v>
      </c>
      <c r="C24" s="1">
        <f>$C$20*COS($C$21*PI()/180)</f>
        <v>0.28190778623577251</v>
      </c>
    </row>
    <row r="25" spans="1:8">
      <c r="B25" s="14" t="s">
        <v>30</v>
      </c>
      <c r="C25" s="1">
        <f>$C$20*COS($C$21*PI()/180)*1.1</f>
        <v>0.31009856485934978</v>
      </c>
    </row>
    <row r="26" spans="1:8" ht="16" thickBot="1">
      <c r="B26" s="23"/>
      <c r="C26" s="24"/>
      <c r="D26" s="25"/>
      <c r="E26" s="25"/>
      <c r="F26" s="25"/>
    </row>
    <row r="27" spans="1:8" ht="31.5" thickBot="1">
      <c r="A27" s="13" t="s">
        <v>43</v>
      </c>
      <c r="B27" s="27" t="s">
        <v>21</v>
      </c>
      <c r="C27" s="28">
        <v>5.35</v>
      </c>
      <c r="D27" s="29" t="s">
        <v>49</v>
      </c>
      <c r="E27" s="49">
        <f>C29*F29+C30*F30+C31*F31+C34*F34+C38*F38+C39*F39</f>
        <v>2639.993098200845</v>
      </c>
      <c r="F27" s="31"/>
      <c r="G27" s="25"/>
    </row>
    <row r="28" spans="1:8" ht="31.5" customHeight="1">
      <c r="B28" s="4"/>
      <c r="C28" s="10"/>
      <c r="D28" s="29" t="s">
        <v>50</v>
      </c>
      <c r="E28" s="48">
        <f>C32*F32+C35*F35</f>
        <v>2612.7724201666661</v>
      </c>
      <c r="F28" s="5"/>
      <c r="H28">
        <f>E27-E28</f>
        <v>27.220678034178945</v>
      </c>
    </row>
    <row r="29" spans="1:8">
      <c r="A29" t="s">
        <v>17</v>
      </c>
      <c r="B29" s="15" t="s">
        <v>18</v>
      </c>
      <c r="C29" s="10">
        <f>$C$20*COS($C$21*PI()/180)*$C$16*$C$14*$C$14/2</f>
        <v>2.5371700761219524</v>
      </c>
      <c r="D29" s="4"/>
      <c r="E29" s="32" t="s">
        <v>33</v>
      </c>
      <c r="F29" s="10">
        <f>0.16</f>
        <v>0.16</v>
      </c>
    </row>
    <row r="30" spans="1:8">
      <c r="B30" s="15" t="s">
        <v>20</v>
      </c>
      <c r="C30" s="10">
        <f>$C$20*COS($C$21*PI()/180)*$C$16*$C$14*($C$15-$C$14+$C$27)/2</f>
        <v>21.185370135618303</v>
      </c>
      <c r="D30" s="4"/>
      <c r="E30" s="32" t="s">
        <v>34</v>
      </c>
      <c r="F30" s="26">
        <f>0.5+((C27+3)/2)</f>
        <v>4.6749999999999998</v>
      </c>
    </row>
    <row r="31" spans="1:8">
      <c r="B31" s="15" t="s">
        <v>22</v>
      </c>
      <c r="C31" s="10">
        <f>$C$20*COS($C$21*PI()/180)*F17*($C$15-$C$14+$C$27)^2/2</f>
        <v>110.06976750461241</v>
      </c>
      <c r="D31" s="4"/>
      <c r="E31" s="32" t="s">
        <v>35</v>
      </c>
      <c r="F31" s="10">
        <f>0.5+((2/3)*(C27+3))</f>
        <v>6.0666666666666664</v>
      </c>
    </row>
    <row r="32" spans="1:8">
      <c r="B32" s="15" t="s">
        <v>24</v>
      </c>
      <c r="C32" s="10">
        <f>$C$23*F18*$C$27^2/2</f>
        <v>190.23944624999999</v>
      </c>
      <c r="D32" s="4"/>
      <c r="E32" s="32" t="s">
        <v>36</v>
      </c>
      <c r="F32" s="10">
        <f>0.5+3+(2*C27/3)</f>
        <v>7.0666666666666664</v>
      </c>
    </row>
    <row r="33" spans="1:11">
      <c r="B33" s="4"/>
      <c r="C33" s="10"/>
      <c r="D33" s="4"/>
      <c r="E33" s="32"/>
      <c r="F33" s="5"/>
    </row>
    <row r="34" spans="1:11">
      <c r="A34" t="s">
        <v>26</v>
      </c>
      <c r="B34" s="15" t="s">
        <v>27</v>
      </c>
      <c r="C34" s="10">
        <f>F19*(C27+C15-C14)/2</f>
        <v>280.14249999999998</v>
      </c>
      <c r="D34" s="4"/>
      <c r="E34" s="32" t="s">
        <v>37</v>
      </c>
      <c r="F34" s="10">
        <f>F31</f>
        <v>6.0666666666666664</v>
      </c>
    </row>
    <row r="35" spans="1:11">
      <c r="B35" s="15" t="s">
        <v>28</v>
      </c>
      <c r="C35" s="10">
        <f>F19*C27/2</f>
        <v>179.49249999999998</v>
      </c>
      <c r="D35" s="4"/>
      <c r="E35" s="32" t="s">
        <v>38</v>
      </c>
      <c r="F35" s="10">
        <f>F32</f>
        <v>7.0666666666666664</v>
      </c>
    </row>
    <row r="36" spans="1:11">
      <c r="B36" s="15"/>
      <c r="C36" s="10"/>
      <c r="D36" s="4"/>
      <c r="E36" s="32"/>
      <c r="F36" s="5"/>
    </row>
    <row r="37" spans="1:11">
      <c r="B37" s="15" t="s">
        <v>8</v>
      </c>
      <c r="C37" s="10">
        <f>$C$1</f>
        <v>15</v>
      </c>
      <c r="D37" s="4"/>
      <c r="E37" s="32"/>
      <c r="F37" s="5"/>
    </row>
    <row r="38" spans="1:11">
      <c r="A38" t="s">
        <v>29</v>
      </c>
      <c r="B38" s="15" t="s">
        <v>31</v>
      </c>
      <c r="C38" s="42">
        <f>C12*C37*(D6-D5)/2</f>
        <v>5.3710646969058642</v>
      </c>
      <c r="D38" s="4"/>
      <c r="E38" s="32" t="s">
        <v>39</v>
      </c>
      <c r="F38" s="10">
        <f>0.5 + 0.15+ (2/3)*(3.45-1.15)</f>
        <v>2.1833333333333336</v>
      </c>
    </row>
    <row r="39" spans="1:11">
      <c r="B39" s="15" t="s">
        <v>32</v>
      </c>
      <c r="C39" s="42">
        <f>C25*C37*(C15-D6+C27)</f>
        <v>27.37812963080621</v>
      </c>
      <c r="D39" s="4"/>
      <c r="E39" s="32" t="s">
        <v>40</v>
      </c>
      <c r="F39" s="9">
        <f>((0.55+C27)/2)+3.45-0.5</f>
        <v>5.9</v>
      </c>
    </row>
    <row r="40" spans="1:11" ht="16" thickBot="1">
      <c r="B40" s="21"/>
      <c r="C40" s="43"/>
      <c r="D40" s="6"/>
      <c r="E40" s="33"/>
      <c r="F40" s="12"/>
    </row>
    <row r="41" spans="1:11">
      <c r="B41" s="14"/>
      <c r="C41" s="1"/>
    </row>
    <row r="42" spans="1:11">
      <c r="B42" s="14"/>
      <c r="C42" s="1"/>
    </row>
    <row r="43" spans="1:11">
      <c r="B43" s="40" t="s">
        <v>45</v>
      </c>
      <c r="C43" s="41">
        <f>C29+C30+C31+C34+C38+C39+C40-C35-C32</f>
        <v>76.952055794064819</v>
      </c>
    </row>
    <row r="44" spans="1:11">
      <c r="B44" s="14"/>
      <c r="C44" s="1"/>
    </row>
    <row r="45" spans="1:11">
      <c r="B45" s="14"/>
      <c r="C45" s="1"/>
    </row>
    <row r="46" spans="1:11">
      <c r="B46" s="14"/>
    </row>
    <row r="47" spans="1:11">
      <c r="B47" s="35"/>
      <c r="C47" s="32"/>
      <c r="D47" s="32"/>
      <c r="E47" s="32"/>
      <c r="F47" s="32"/>
      <c r="G47" s="32"/>
      <c r="H47" s="32"/>
      <c r="I47" s="32"/>
      <c r="J47" s="32"/>
      <c r="K47" s="32"/>
    </row>
    <row r="48" spans="1:11">
      <c r="B48" s="38"/>
      <c r="C48" s="39"/>
      <c r="D48" s="32"/>
      <c r="E48" s="36"/>
      <c r="F48" s="32"/>
      <c r="G48" s="32"/>
      <c r="H48" s="32"/>
      <c r="I48" s="32"/>
      <c r="J48" s="32"/>
      <c r="K48" s="32"/>
    </row>
    <row r="49" spans="2:11"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2:11">
      <c r="B50" s="35"/>
      <c r="C50" s="34"/>
      <c r="D50" s="32"/>
      <c r="E50" s="32"/>
      <c r="F50" s="34"/>
      <c r="G50" s="32"/>
      <c r="H50" s="32"/>
      <c r="I50" s="32"/>
      <c r="J50" s="32"/>
      <c r="K50" s="32"/>
    </row>
    <row r="51" spans="2:11">
      <c r="B51" s="35"/>
      <c r="C51" s="34"/>
      <c r="D51" s="32"/>
      <c r="E51" s="32"/>
      <c r="F51" s="37"/>
      <c r="G51" s="32"/>
      <c r="H51" s="32"/>
      <c r="I51" s="32"/>
      <c r="J51" s="32"/>
      <c r="K51" s="32"/>
    </row>
    <row r="52" spans="2:11">
      <c r="B52" s="35"/>
      <c r="C52" s="34"/>
      <c r="D52" s="32"/>
      <c r="E52" s="32"/>
      <c r="F52" s="34"/>
      <c r="G52" s="32"/>
      <c r="H52" s="32"/>
      <c r="I52" s="32"/>
      <c r="J52" s="32"/>
      <c r="K52" s="32"/>
    </row>
    <row r="53" spans="2:11">
      <c r="B53" s="35"/>
      <c r="C53" s="34"/>
      <c r="D53" s="32"/>
      <c r="E53" s="32"/>
      <c r="F53" s="34"/>
      <c r="G53" s="32"/>
      <c r="H53" s="32"/>
      <c r="I53" s="32"/>
      <c r="J53" s="32"/>
      <c r="K53" s="32"/>
    </row>
    <row r="54" spans="2:11">
      <c r="B54" s="32"/>
      <c r="C54" s="34"/>
      <c r="D54" s="32"/>
      <c r="E54" s="32"/>
      <c r="F54" s="32"/>
      <c r="G54" s="32"/>
      <c r="H54" s="32"/>
      <c r="I54" s="32"/>
      <c r="J54" s="32"/>
      <c r="K54" s="32"/>
    </row>
    <row r="55" spans="2:11">
      <c r="B55" s="35"/>
      <c r="C55" s="34"/>
      <c r="D55" s="32"/>
      <c r="E55" s="32"/>
      <c r="F55" s="34"/>
      <c r="G55" s="32"/>
      <c r="H55" s="32"/>
      <c r="I55" s="32"/>
      <c r="J55" s="32"/>
      <c r="K55" s="32"/>
    </row>
    <row r="56" spans="2:11">
      <c r="B56" s="35"/>
      <c r="C56" s="34"/>
      <c r="D56" s="32"/>
      <c r="E56" s="32"/>
      <c r="F56" s="34"/>
      <c r="G56" s="32"/>
      <c r="H56" s="32"/>
      <c r="I56" s="32"/>
      <c r="J56" s="32"/>
      <c r="K56" s="32"/>
    </row>
    <row r="57" spans="2:11">
      <c r="B57" s="35"/>
      <c r="C57" s="34"/>
      <c r="D57" s="32"/>
      <c r="E57" s="32"/>
      <c r="F57" s="32"/>
      <c r="G57" s="32"/>
      <c r="H57" s="32"/>
      <c r="I57" s="32"/>
      <c r="J57" s="32"/>
      <c r="K57" s="32"/>
    </row>
    <row r="58" spans="2:11">
      <c r="B58" s="35"/>
      <c r="C58" s="34"/>
      <c r="D58" s="32"/>
      <c r="E58" s="32"/>
      <c r="F58" s="32"/>
      <c r="G58" s="32"/>
      <c r="H58" s="32"/>
      <c r="I58" s="32"/>
      <c r="J58" s="32"/>
      <c r="K58" s="32"/>
    </row>
    <row r="59" spans="2:11">
      <c r="B59" s="35"/>
      <c r="C59" s="34"/>
      <c r="D59" s="32"/>
      <c r="E59" s="32"/>
      <c r="F59" s="34"/>
      <c r="G59" s="32"/>
      <c r="H59" s="32"/>
      <c r="I59" s="32"/>
      <c r="J59" s="32"/>
      <c r="K59" s="32"/>
    </row>
    <row r="60" spans="2:11">
      <c r="B60" s="35"/>
      <c r="C60" s="34"/>
      <c r="D60" s="32"/>
      <c r="E60" s="32"/>
      <c r="F60" s="34"/>
      <c r="G60" s="32"/>
      <c r="H60" s="32"/>
      <c r="I60" s="32"/>
      <c r="J60" s="32"/>
      <c r="K60" s="32"/>
    </row>
    <row r="61" spans="2:11">
      <c r="B61" s="35"/>
      <c r="C61" s="34"/>
      <c r="D61" s="32"/>
      <c r="E61" s="32"/>
      <c r="F61" s="34"/>
      <c r="G61" s="32"/>
      <c r="H61" s="32"/>
      <c r="I61" s="32"/>
      <c r="J61" s="32"/>
      <c r="K61" s="32"/>
    </row>
    <row r="62" spans="2:11">
      <c r="B62" s="32"/>
      <c r="C62" s="34"/>
      <c r="D62" s="32"/>
      <c r="E62" s="32"/>
      <c r="F62" s="32"/>
      <c r="G62" s="32"/>
      <c r="H62" s="32"/>
      <c r="I62" s="32"/>
      <c r="J62" s="32"/>
      <c r="K62" s="32"/>
    </row>
    <row r="63" spans="2:11">
      <c r="B63" s="35"/>
      <c r="C63" s="34"/>
      <c r="D63" s="32"/>
      <c r="E63" s="32"/>
      <c r="F63" s="32"/>
      <c r="G63" s="32"/>
      <c r="H63" s="32"/>
      <c r="I63" s="32"/>
      <c r="J63" s="32"/>
      <c r="K63" s="32"/>
    </row>
    <row r="64" spans="2:11">
      <c r="B64" s="35"/>
      <c r="C64" s="34"/>
      <c r="D64" s="32"/>
      <c r="E64" s="32"/>
      <c r="F64" s="32"/>
      <c r="G64" s="32"/>
      <c r="H64" s="32"/>
      <c r="I64" s="32"/>
      <c r="J64" s="32"/>
      <c r="K64" s="32"/>
    </row>
    <row r="65" spans="2:11">
      <c r="B65" s="35"/>
      <c r="C65" s="34"/>
      <c r="D65" s="32"/>
      <c r="E65" s="32"/>
      <c r="F65" s="32"/>
      <c r="G65" s="32"/>
      <c r="H65" s="32"/>
      <c r="I65" s="32"/>
      <c r="J65" s="32"/>
      <c r="K65" s="32"/>
    </row>
    <row r="66" spans="2:11">
      <c r="B66" s="32"/>
      <c r="C66" s="34"/>
      <c r="D66" s="32"/>
      <c r="E66" s="32"/>
      <c r="F66" s="32"/>
      <c r="G66" s="32"/>
      <c r="H66" s="32"/>
      <c r="I66" s="32"/>
      <c r="J66" s="32"/>
      <c r="K66" s="32"/>
    </row>
    <row r="67" spans="2:11">
      <c r="B67" s="32"/>
      <c r="C67" s="34"/>
      <c r="D67" s="32"/>
      <c r="E67" s="32"/>
      <c r="F67" s="32"/>
      <c r="G67" s="32"/>
      <c r="H67" s="32"/>
      <c r="I67" s="32"/>
      <c r="J67" s="32"/>
      <c r="K67" s="32"/>
    </row>
    <row r="68" spans="2:11">
      <c r="B68" s="32"/>
      <c r="C68" s="34"/>
      <c r="D68" s="32"/>
      <c r="E68" s="32"/>
      <c r="F68" s="32"/>
      <c r="G68" s="32"/>
      <c r="H68" s="32"/>
      <c r="I68" s="32"/>
      <c r="J68" s="32"/>
      <c r="K68" s="32"/>
    </row>
    <row r="69" spans="2:11">
      <c r="B69" s="32"/>
      <c r="C69" s="34"/>
      <c r="D69" s="32"/>
      <c r="E69" s="32"/>
      <c r="F69" s="32"/>
      <c r="G69" s="32"/>
      <c r="H69" s="32"/>
      <c r="I69" s="32"/>
      <c r="J69" s="32"/>
      <c r="K69" s="32"/>
    </row>
    <row r="70" spans="2:11">
      <c r="B70" s="35"/>
      <c r="C70" s="34"/>
      <c r="D70" s="32"/>
      <c r="E70" s="32"/>
      <c r="F70" s="32"/>
      <c r="G70" s="32"/>
      <c r="H70" s="32"/>
      <c r="I70" s="32"/>
      <c r="J70" s="32"/>
      <c r="K70" s="32"/>
    </row>
    <row r="71" spans="2:11">
      <c r="B71" s="35"/>
      <c r="C71" s="34"/>
      <c r="D71" s="32"/>
      <c r="E71" s="34"/>
      <c r="F71" s="32"/>
      <c r="G71" s="32"/>
      <c r="H71" s="32"/>
      <c r="I71" s="32"/>
      <c r="J71" s="32"/>
      <c r="K71" s="32"/>
    </row>
    <row r="72" spans="2:11">
      <c r="B72" s="35"/>
      <c r="C72" s="34"/>
      <c r="D72" s="32"/>
      <c r="E72" s="34"/>
      <c r="F72" s="32"/>
      <c r="G72" s="32"/>
      <c r="H72" s="32"/>
      <c r="I72" s="32"/>
      <c r="J72" s="32"/>
      <c r="K72" s="32"/>
    </row>
    <row r="73" spans="2:11">
      <c r="B73" s="35"/>
      <c r="C73" s="34"/>
      <c r="D73" s="35"/>
      <c r="E73" s="34"/>
      <c r="F73" s="32"/>
      <c r="G73" s="32"/>
      <c r="H73" s="32"/>
      <c r="I73" s="32"/>
      <c r="J73" s="32"/>
      <c r="K73" s="32"/>
    </row>
    <row r="74" spans="2:11">
      <c r="B74" s="35"/>
      <c r="C74" s="34"/>
      <c r="D74" s="32"/>
      <c r="E74" s="32"/>
      <c r="F74" s="32"/>
      <c r="G74" s="32"/>
      <c r="H74" s="32"/>
      <c r="I74" s="32"/>
      <c r="J74" s="32"/>
      <c r="K74" s="32"/>
    </row>
    <row r="75" spans="2:11">
      <c r="B75" s="32"/>
      <c r="C75" s="32"/>
      <c r="D75" s="32"/>
      <c r="E75" s="32"/>
      <c r="F75" s="32"/>
      <c r="G75" s="32"/>
      <c r="H75" s="32"/>
      <c r="I75" s="32"/>
      <c r="J75" s="32"/>
      <c r="K75" s="32"/>
    </row>
    <row r="76" spans="2:11">
      <c r="B76" s="35"/>
      <c r="C76" s="32"/>
      <c r="D76" s="32"/>
      <c r="E76" s="32"/>
      <c r="F76" s="32"/>
      <c r="G76" s="32"/>
      <c r="H76" s="32"/>
      <c r="I76" s="32"/>
      <c r="J76" s="32"/>
      <c r="K76" s="32"/>
    </row>
    <row r="77" spans="2:11">
      <c r="B77" s="32"/>
      <c r="C77" s="32"/>
      <c r="D77" s="32"/>
      <c r="E77" s="32"/>
      <c r="F77" s="32"/>
      <c r="G77" s="32"/>
      <c r="H77" s="32"/>
      <c r="I77" s="32"/>
      <c r="J77" s="32"/>
      <c r="K77" s="32"/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Daouadji</dc:creator>
  <cp:lastModifiedBy>Laurent Briancon</cp:lastModifiedBy>
  <dcterms:created xsi:type="dcterms:W3CDTF">2024-01-07T16:26:30Z</dcterms:created>
  <dcterms:modified xsi:type="dcterms:W3CDTF">2026-05-13T07:45:50Z</dcterms:modified>
</cp:coreProperties>
</file>