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riancon\Documents\enseignement\25-26\ISS\TD 5 - Ecran\"/>
    </mc:Choice>
  </mc:AlternateContent>
  <xr:revisionPtr revIDLastSave="0" documentId="13_ncr:1_{B663CA44-A669-4EB0-9700-8C84335824D9}" xr6:coauthVersionLast="47" xr6:coauthVersionMax="47" xr10:uidLastSave="{00000000-0000-0000-0000-000000000000}"/>
  <bookViews>
    <workbookView xWindow="-110" yWindow="-110" windowWidth="19420" windowHeight="10300" xr2:uid="{0CCEFAF5-56B9-F14F-A672-6EB79C1DD9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C56" i="1"/>
  <c r="C55" i="1"/>
  <c r="C54" i="1"/>
  <c r="C53" i="1"/>
  <c r="C52" i="1"/>
  <c r="C51" i="1"/>
  <c r="C47" i="1"/>
  <c r="F34" i="1"/>
  <c r="C44" i="1"/>
  <c r="C43" i="1"/>
  <c r="C40" i="1"/>
  <c r="C39" i="1"/>
  <c r="C37" i="1"/>
  <c r="C36" i="1"/>
  <c r="C35" i="1"/>
  <c r="C59" i="1"/>
  <c r="C58" i="1"/>
  <c r="F35" i="1"/>
  <c r="F40" i="1"/>
  <c r="F39" i="1"/>
  <c r="F37" i="1"/>
  <c r="F36" i="1"/>
  <c r="C42" i="1"/>
  <c r="D6" i="1"/>
  <c r="F44" i="1" l="1"/>
  <c r="D5" i="1"/>
  <c r="F43" i="1" s="1"/>
  <c r="C25" i="1" l="1"/>
  <c r="C11" i="1" l="1"/>
  <c r="C12" i="1"/>
  <c r="C30" i="1"/>
  <c r="C29" i="1"/>
  <c r="C34" i="1" l="1"/>
  <c r="C14" i="1"/>
  <c r="G32" i="1" l="1"/>
  <c r="E32" i="1" s="1"/>
</calcChain>
</file>

<file path=xl/sharedStrings.xml><?xml version="1.0" encoding="utf-8"?>
<sst xmlns="http://schemas.openxmlformats.org/spreadsheetml/2006/main" count="62" uniqueCount="59">
  <si>
    <t>z1</t>
  </si>
  <si>
    <t>z2</t>
  </si>
  <si>
    <t>B</t>
  </si>
  <si>
    <t>Kaq</t>
  </si>
  <si>
    <t>phi</t>
  </si>
  <si>
    <t>d</t>
  </si>
  <si>
    <r>
      <t>d.tan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</si>
  <si>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d.tan(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</si>
  <si>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t>q</t>
  </si>
  <si>
    <t>Kaq . q</t>
  </si>
  <si>
    <t>h'</t>
  </si>
  <si>
    <t xml:space="preserve">H 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</si>
  <si>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scheme val="minor"/>
      </rPr>
      <t>sat</t>
    </r>
  </si>
  <si>
    <t>c'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</si>
  <si>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a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</si>
  <si>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p</t>
    </r>
  </si>
  <si>
    <t>Action du sol sec</t>
  </si>
  <si>
    <t>Pa1</t>
  </si>
  <si>
    <t>Ka</t>
  </si>
  <si>
    <t>Pa2</t>
  </si>
  <si>
    <t>f'</t>
  </si>
  <si>
    <t>Pa3</t>
  </si>
  <si>
    <t>Kp</t>
  </si>
  <si>
    <t>Pb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</si>
  <si>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w</t>
    </r>
  </si>
  <si>
    <t>Action de l'eau</t>
  </si>
  <si>
    <t>Pw1</t>
  </si>
  <si>
    <t>Pw2</t>
  </si>
  <si>
    <t>Action de la surcharge</t>
  </si>
  <si>
    <r>
      <t>KaQ = Kacos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*1,1</t>
    </r>
  </si>
  <si>
    <t>Paq1</t>
  </si>
  <si>
    <t>Paq2</t>
  </si>
  <si>
    <t xml:space="preserve">dA1 = </t>
  </si>
  <si>
    <t xml:space="preserve">dA2 = </t>
  </si>
  <si>
    <t xml:space="preserve">dA3 = </t>
  </si>
  <si>
    <t xml:space="preserve">dB = </t>
  </si>
  <si>
    <t xml:space="preserve">dpw1 = </t>
  </si>
  <si>
    <t xml:space="preserve">dpw2 = </t>
  </si>
  <si>
    <t xml:space="preserve">daq1 = </t>
  </si>
  <si>
    <t xml:space="preserve">daq2 = 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</si>
  <si>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Moment = </t>
    </r>
  </si>
  <si>
    <r>
      <t>Kah = Kacos</t>
    </r>
    <r>
      <rPr>
        <sz val="12"/>
        <color theme="1"/>
        <rFont val="Symbol"/>
        <family val="1"/>
        <charset val="2"/>
      </rPr>
      <t>d</t>
    </r>
  </si>
  <si>
    <t>Estimation de la fiche qui annule les moments/o</t>
  </si>
  <si>
    <t>Formule du moment</t>
  </si>
  <si>
    <t>hauteur au-dessus de la nappe</t>
  </si>
  <si>
    <t>g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</si>
  <si>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F = 0</t>
    </r>
  </si>
  <si>
    <t xml:space="preserve">CB = </t>
  </si>
  <si>
    <t>Détermination de t0</t>
  </si>
  <si>
    <t xml:space="preserve">sB = </t>
  </si>
  <si>
    <t xml:space="preserve">t0 = </t>
  </si>
  <si>
    <t>sA</t>
  </si>
  <si>
    <t>sA'</t>
  </si>
  <si>
    <t>pwa</t>
  </si>
  <si>
    <t>pwb</t>
  </si>
  <si>
    <t xml:space="preserve">sq = </t>
  </si>
  <si>
    <r>
      <rPr>
        <sz val="12"/>
        <color theme="1"/>
        <rFont val="Symbol"/>
        <family val="1"/>
        <charset val="2"/>
      </rPr>
      <t>Ss</t>
    </r>
    <r>
      <rPr>
        <sz val="12"/>
        <color theme="1"/>
        <rFont val="Calibri"/>
        <family val="2"/>
        <scheme val="minor"/>
      </rPr>
      <t xml:space="preserve"> = 0</t>
    </r>
  </si>
  <si>
    <t xml:space="preserve">f0 = </t>
  </si>
  <si>
    <t xml:space="preserve">f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</si>
</sst>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2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"/>
      <scheme val="minor"/>
    </font>
    <font>
      <sz val="8"/>
      <name val="Calibri"/>
      <family val="2"/>
      <scheme val="minor"/>
    </font>
    <font>
      <sz val="12"/>
      <color theme="1"/>
      <name val="Calibri"/>
      <family val="1"/>
      <charset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2" fontId="0" fillId="0" borderId="2" xfId="0" applyNumberFormat="1" applyBorder="1"/>
    <xf numFmtId="0" fontId="1" fillId="0" borderId="0" xfId="0" applyFont="1"/>
    <xf numFmtId="2" fontId="0" fillId="0" borderId="4" xfId="0" applyNumberFormat="1" applyBorder="1"/>
    <xf numFmtId="2" fontId="0" fillId="0" borderId="6" xfId="0" applyNumberFormat="1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3" xfId="0" applyFont="1" applyBorder="1"/>
    <xf numFmtId="0" fontId="0" fillId="2" borderId="3" xfId="0" applyFill="1" applyBorder="1"/>
    <xf numFmtId="2" fontId="0" fillId="2" borderId="4" xfId="0" applyNumberForma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3" xfId="0" applyFont="1" applyBorder="1"/>
    <xf numFmtId="0" fontId="4" fillId="0" borderId="5" xfId="0" applyFont="1" applyBorder="1"/>
    <xf numFmtId="0" fontId="0" fillId="0" borderId="6" xfId="0" applyBorder="1"/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4" xfId="0" applyNumberFormat="1" applyBorder="1"/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7" fillId="0" borderId="0" xfId="0" applyFont="1"/>
    <xf numFmtId="0" fontId="7" fillId="0" borderId="3" xfId="0" applyFont="1" applyBorder="1"/>
    <xf numFmtId="0" fontId="8" fillId="0" borderId="0" xfId="0" applyFont="1"/>
    <xf numFmtId="2" fontId="7" fillId="0" borderId="4" xfId="0" applyNumberFormat="1" applyFont="1" applyBorder="1"/>
    <xf numFmtId="0" fontId="7" fillId="0" borderId="5" xfId="0" applyFont="1" applyBorder="1"/>
    <xf numFmtId="0" fontId="8" fillId="0" borderId="8" xfId="0" applyFont="1" applyBorder="1"/>
    <xf numFmtId="2" fontId="7" fillId="0" borderId="6" xfId="0" applyNumberFormat="1" applyFont="1" applyBorder="1"/>
    <xf numFmtId="2" fontId="0" fillId="3" borderId="0" xfId="0" applyNumberFormat="1" applyFill="1"/>
    <xf numFmtId="2" fontId="0" fillId="3" borderId="2" xfId="0" applyNumberFormat="1" applyFill="1" applyBorder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437339</xdr:colOff>
      <xdr:row>22</xdr:row>
      <xdr:rowOff>141324</xdr:rowOff>
    </xdr:from>
    <xdr:to>
      <xdr:col>21</xdr:col>
      <xdr:colOff>82311</xdr:colOff>
      <xdr:row>28</xdr:row>
      <xdr:rowOff>163000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AF1AD91-8A15-7B47-8FE1-3457A6FF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6963" y="6833174"/>
          <a:ext cx="7327995" cy="12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E0C0-1D66-744D-A31A-CAF5BDA4D5C0}">
  <dimension ref="A1:G59"/>
  <sheetViews>
    <sheetView tabSelected="1" topLeftCell="A38" zoomScale="93" workbookViewId="0">
      <selection activeCell="E52" sqref="E52"/>
    </sheetView>
  </sheetViews>
  <sheetFormatPr baseColWidth="10" defaultRowHeight="15.5"/>
  <cols>
    <col min="1" max="1" width="31.5" customWidth="1"/>
    <col min="2" max="2" width="18" customWidth="1"/>
    <col min="3" max="3" width="16.83203125" bestFit="1" customWidth="1"/>
    <col min="5" max="5" width="13.6640625" customWidth="1"/>
  </cols>
  <sheetData>
    <row r="1" spans="2:4" ht="16" thickBot="1">
      <c r="B1" t="s">
        <v>8</v>
      </c>
      <c r="C1">
        <v>15</v>
      </c>
    </row>
    <row r="2" spans="2:4">
      <c r="B2" s="2" t="s">
        <v>5</v>
      </c>
      <c r="C2" s="3">
        <v>2</v>
      </c>
    </row>
    <row r="3" spans="2:4">
      <c r="B3" s="4" t="s">
        <v>4</v>
      </c>
      <c r="C3" s="5">
        <v>30</v>
      </c>
    </row>
    <row r="4" spans="2:4" ht="16" thickBot="1">
      <c r="B4" s="4" t="s">
        <v>2</v>
      </c>
      <c r="C4" s="5">
        <v>2</v>
      </c>
    </row>
    <row r="5" spans="2:4">
      <c r="B5" s="2" t="s">
        <v>0</v>
      </c>
      <c r="C5" s="7" t="s">
        <v>6</v>
      </c>
      <c r="D5" s="8">
        <f>$C$2*TAN($C$3*PI()/180)</f>
        <v>1.1547005383792515</v>
      </c>
    </row>
    <row r="6" spans="2:4">
      <c r="B6" s="4" t="s">
        <v>1</v>
      </c>
      <c r="C6" s="9" t="s">
        <v>7</v>
      </c>
      <c r="D6" s="10">
        <f>$C$2*TAN(($C$3/2+45)*PI()/180)</f>
        <v>3.4641016151377535</v>
      </c>
    </row>
    <row r="7" spans="2:4" s="34" customFormat="1">
      <c r="B7" s="35"/>
      <c r="C7" s="36"/>
      <c r="D7" s="37"/>
    </row>
    <row r="8" spans="2:4" s="34" customFormat="1" ht="16" thickBot="1">
      <c r="B8" s="38"/>
      <c r="C8" s="39"/>
      <c r="D8" s="40"/>
    </row>
    <row r="9" spans="2:4" ht="16" thickBot="1">
      <c r="B9" s="46"/>
      <c r="C9" s="47"/>
      <c r="D9" s="48"/>
    </row>
    <row r="10" spans="2:4">
      <c r="B10" s="19" t="s">
        <v>3</v>
      </c>
      <c r="C10" s="20">
        <v>0.3</v>
      </c>
      <c r="D10" s="18"/>
    </row>
    <row r="11" spans="2:4">
      <c r="B11" s="13" t="s">
        <v>41</v>
      </c>
      <c r="C11" s="1">
        <f>$C$25*COS($C$26*PI()/180)</f>
        <v>0.28190778623577251</v>
      </c>
      <c r="D11" s="18"/>
    </row>
    <row r="12" spans="2:4">
      <c r="B12" s="13" t="s">
        <v>29</v>
      </c>
      <c r="C12" s="1">
        <f>$C$25*COS($C$26*PI()/180)*1.1</f>
        <v>0.31009856485934978</v>
      </c>
    </row>
    <row r="13" spans="2:4">
      <c r="B13" s="4"/>
      <c r="C13" s="5"/>
    </row>
    <row r="14" spans="2:4">
      <c r="B14" s="15" t="s">
        <v>9</v>
      </c>
      <c r="C14" s="16">
        <f>C12*C1</f>
        <v>4.651478472890247</v>
      </c>
    </row>
    <row r="15" spans="2:4">
      <c r="B15" s="4"/>
      <c r="C15" s="5"/>
    </row>
    <row r="16" spans="2:4" ht="16" thickBot="1">
      <c r="B16" s="49"/>
      <c r="C16" s="50"/>
    </row>
    <row r="18" spans="1:7" ht="16" thickBot="1"/>
    <row r="19" spans="1:7">
      <c r="A19" s="12" t="s">
        <v>44</v>
      </c>
      <c r="B19" s="2" t="s">
        <v>10</v>
      </c>
      <c r="C19" s="3">
        <v>1</v>
      </c>
    </row>
    <row r="20" spans="1:7">
      <c r="B20" s="4" t="s">
        <v>11</v>
      </c>
      <c r="C20" s="5">
        <v>4</v>
      </c>
    </row>
    <row r="21" spans="1:7">
      <c r="A21" s="17"/>
      <c r="B21" s="21" t="s">
        <v>45</v>
      </c>
      <c r="C21" s="5">
        <v>18</v>
      </c>
    </row>
    <row r="22" spans="1:7">
      <c r="B22" s="14" t="s">
        <v>12</v>
      </c>
      <c r="C22" s="5">
        <v>19</v>
      </c>
    </row>
    <row r="23" spans="1:7">
      <c r="B23" s="14" t="s">
        <v>24</v>
      </c>
      <c r="C23" s="5">
        <v>10</v>
      </c>
    </row>
    <row r="24" spans="1:7">
      <c r="B24" s="4" t="s">
        <v>13</v>
      </c>
      <c r="C24" s="5">
        <v>0</v>
      </c>
    </row>
    <row r="25" spans="1:7">
      <c r="B25" s="4" t="s">
        <v>18</v>
      </c>
      <c r="C25" s="5">
        <f>C10</f>
        <v>0.3</v>
      </c>
    </row>
    <row r="26" spans="1:7">
      <c r="B26" s="14" t="s">
        <v>14</v>
      </c>
      <c r="C26" s="5">
        <v>20</v>
      </c>
    </row>
    <row r="27" spans="1:7">
      <c r="B27" s="14" t="s">
        <v>15</v>
      </c>
      <c r="C27" s="5">
        <v>-10</v>
      </c>
    </row>
    <row r="28" spans="1:7" ht="16" thickBot="1">
      <c r="B28" s="22" t="s">
        <v>22</v>
      </c>
      <c r="C28" s="23">
        <v>2.1</v>
      </c>
    </row>
    <row r="29" spans="1:7">
      <c r="B29" s="13" t="s">
        <v>41</v>
      </c>
      <c r="C29" s="1">
        <f>$C$25*COS($C$26*PI()/180)</f>
        <v>0.28190778623577251</v>
      </c>
    </row>
    <row r="30" spans="1:7">
      <c r="B30" s="13" t="s">
        <v>29</v>
      </c>
      <c r="C30" s="1">
        <f>$C$25*COS($C$26*PI()/180)*1.1</f>
        <v>0.31009856485934978</v>
      </c>
    </row>
    <row r="31" spans="1:7" ht="16" thickBot="1">
      <c r="B31" s="24"/>
      <c r="C31" s="25"/>
      <c r="D31" s="26"/>
      <c r="E31" s="26"/>
      <c r="F31" s="26"/>
      <c r="G31" t="s">
        <v>43</v>
      </c>
    </row>
    <row r="32" spans="1:7" ht="31">
      <c r="A32" s="12" t="s">
        <v>42</v>
      </c>
      <c r="B32" s="28" t="s">
        <v>20</v>
      </c>
      <c r="C32" s="42">
        <v>11.55</v>
      </c>
      <c r="D32" s="29" t="s">
        <v>40</v>
      </c>
      <c r="E32" s="30">
        <f>G32</f>
        <v>-1.5463796220188897</v>
      </c>
      <c r="F32" s="31"/>
      <c r="G32" s="26">
        <f>C34*F34+C35*F35+C36*F36-C37*F37+C39*F39-C40*F40+C43*F43+C44*F44</f>
        <v>-1.5463796220188897</v>
      </c>
    </row>
    <row r="33" spans="1:6">
      <c r="B33" s="4"/>
      <c r="C33" s="10"/>
      <c r="D33" s="4"/>
      <c r="E33" s="32"/>
      <c r="F33" s="5"/>
    </row>
    <row r="34" spans="1:6">
      <c r="A34" t="s">
        <v>16</v>
      </c>
      <c r="B34" s="14" t="s">
        <v>17</v>
      </c>
      <c r="C34" s="10">
        <f>C29*$C$21*$C$19*$C$19/2</f>
        <v>2.5371700761219524</v>
      </c>
      <c r="D34" s="4"/>
      <c r="E34" s="32" t="s">
        <v>32</v>
      </c>
      <c r="F34" s="10">
        <f>($C$20-$C$19+$C$32)+$C$19/3</f>
        <v>14.883333333333335</v>
      </c>
    </row>
    <row r="35" spans="1:6">
      <c r="B35" s="14" t="s">
        <v>19</v>
      </c>
      <c r="C35" s="10">
        <f>C29*$C$21*$C$19*($C$20-$C$19+$C$32)</f>
        <v>73.831649215148815</v>
      </c>
      <c r="D35" s="4"/>
      <c r="E35" s="32" t="s">
        <v>33</v>
      </c>
      <c r="F35" s="27">
        <f>($C$20-$C$19+$C$32)/2</f>
        <v>7.2750000000000004</v>
      </c>
    </row>
    <row r="36" spans="1:6">
      <c r="B36" s="14" t="s">
        <v>21</v>
      </c>
      <c r="C36" s="10">
        <f>C29*($C$22-$C$23)*($C$20-$C$19+$C$32)^2/2</f>
        <v>268.56262402010384</v>
      </c>
      <c r="D36" s="4"/>
      <c r="E36" s="32" t="s">
        <v>34</v>
      </c>
      <c r="F36" s="10">
        <f>($C$20-$C$19+$C$32)/3</f>
        <v>4.8500000000000005</v>
      </c>
    </row>
    <row r="37" spans="1:6">
      <c r="B37" s="14" t="s">
        <v>23</v>
      </c>
      <c r="C37" s="10">
        <f>$C$28*($C$22-$C$23)*$C$32^2/2</f>
        <v>1260.6536250000001</v>
      </c>
      <c r="D37" s="4"/>
      <c r="E37" s="32" t="s">
        <v>35</v>
      </c>
      <c r="F37" s="10">
        <f>$C$32/3</f>
        <v>3.85</v>
      </c>
    </row>
    <row r="38" spans="1:6">
      <c r="B38" s="4"/>
      <c r="C38" s="10"/>
      <c r="D38" s="4"/>
      <c r="E38" s="32"/>
      <c r="F38" s="5"/>
    </row>
    <row r="39" spans="1:6">
      <c r="A39" t="s">
        <v>25</v>
      </c>
      <c r="B39" s="14" t="s">
        <v>26</v>
      </c>
      <c r="C39" s="10">
        <f>$C$23*($C$20-$C$19+$C$32)^2/2</f>
        <v>1058.5125</v>
      </c>
      <c r="D39" s="4"/>
      <c r="E39" s="32" t="s">
        <v>36</v>
      </c>
      <c r="F39" s="10">
        <f>($C$20-$C$19+$C$32)/3</f>
        <v>4.8500000000000005</v>
      </c>
    </row>
    <row r="40" spans="1:6">
      <c r="B40" s="14" t="s">
        <v>27</v>
      </c>
      <c r="C40" s="10">
        <f>$C$23*$C$32^2/2</f>
        <v>667.01250000000005</v>
      </c>
      <c r="D40" s="4"/>
      <c r="E40" s="32" t="s">
        <v>37</v>
      </c>
      <c r="F40" s="10">
        <f>$C$32/3</f>
        <v>3.85</v>
      </c>
    </row>
    <row r="41" spans="1:6">
      <c r="B41" s="14"/>
      <c r="C41" s="10"/>
      <c r="D41" s="4"/>
      <c r="E41" s="32"/>
      <c r="F41" s="5"/>
    </row>
    <row r="42" spans="1:6">
      <c r="B42" s="14" t="s">
        <v>8</v>
      </c>
      <c r="C42" s="10">
        <f>$C$1</f>
        <v>15</v>
      </c>
      <c r="D42" s="4"/>
      <c r="E42" s="32"/>
      <c r="F42" s="5"/>
    </row>
    <row r="43" spans="1:6">
      <c r="A43" t="s">
        <v>28</v>
      </c>
      <c r="B43" s="14" t="s">
        <v>30</v>
      </c>
      <c r="C43" s="10">
        <f>C30*C1*(D6-D5)/2</f>
        <v>5.3710646969058642</v>
      </c>
      <c r="D43" s="4"/>
      <c r="E43" s="32" t="s">
        <v>38</v>
      </c>
      <c r="F43" s="10">
        <f>C32+(C20-D6)+((D6-D5)/3)</f>
        <v>12.855698743781748</v>
      </c>
    </row>
    <row r="44" spans="1:6">
      <c r="B44" s="14" t="s">
        <v>31</v>
      </c>
      <c r="C44" s="10">
        <f>C30*C1*((C20-D6)+C32)</f>
        <v>56.217296162725745</v>
      </c>
      <c r="D44" s="4"/>
      <c r="E44" s="32" t="s">
        <v>39</v>
      </c>
      <c r="F44" s="10">
        <f>((C20-D6)+C32)/2</f>
        <v>6.0429491924311236</v>
      </c>
    </row>
    <row r="45" spans="1:6" ht="16" thickBot="1">
      <c r="B45" s="22"/>
      <c r="C45" s="11"/>
      <c r="D45" s="6"/>
      <c r="E45" s="33"/>
      <c r="F45" s="11"/>
    </row>
    <row r="46" spans="1:6" ht="16" thickBot="1">
      <c r="B46" s="13"/>
      <c r="C46" s="1"/>
    </row>
    <row r="47" spans="1:6">
      <c r="A47" s="29" t="s">
        <v>46</v>
      </c>
      <c r="B47" s="13" t="s">
        <v>47</v>
      </c>
      <c r="C47" s="1">
        <f>-(C34+C35+C36-C37+C39-C40+C43+C44)</f>
        <v>462.63382082899403</v>
      </c>
    </row>
    <row r="48" spans="1:6">
      <c r="B48" s="13"/>
      <c r="C48" s="1"/>
    </row>
    <row r="49" spans="1:5" ht="16" thickBot="1">
      <c r="A49" t="s">
        <v>48</v>
      </c>
      <c r="B49" s="43" t="s">
        <v>50</v>
      </c>
      <c r="C49" s="41">
        <v>2.88</v>
      </c>
    </row>
    <row r="50" spans="1:5">
      <c r="E50" s="29" t="s">
        <v>56</v>
      </c>
    </row>
    <row r="51" spans="1:5">
      <c r="B51" t="s">
        <v>49</v>
      </c>
      <c r="C51">
        <f>C28*(C22-C23)*C49</f>
        <v>54.432000000000002</v>
      </c>
      <c r="E51">
        <f>C51-C52-C53-C54+C55-C56</f>
        <v>-0.21237867273123356</v>
      </c>
    </row>
    <row r="52" spans="1:5">
      <c r="B52" t="s">
        <v>51</v>
      </c>
      <c r="C52">
        <f>C29*C21*C19</f>
        <v>5.0743401522439049</v>
      </c>
    </row>
    <row r="53" spans="1:5">
      <c r="B53" t="s">
        <v>52</v>
      </c>
      <c r="C53">
        <f>C29*(C22-C23)*((C20-C19)+C49)</f>
        <v>14.918560047597079</v>
      </c>
    </row>
    <row r="54" spans="1:5">
      <c r="B54" t="s">
        <v>53</v>
      </c>
      <c r="C54">
        <f>C23*((C20-C19)+C49)</f>
        <v>58.8</v>
      </c>
    </row>
    <row r="55" spans="1:5">
      <c r="B55" t="s">
        <v>54</v>
      </c>
      <c r="C55">
        <f>C23*C49</f>
        <v>28.799999999999997</v>
      </c>
    </row>
    <row r="56" spans="1:5">
      <c r="B56" t="s">
        <v>55</v>
      </c>
      <c r="C56">
        <f>C30*C42</f>
        <v>4.651478472890247</v>
      </c>
    </row>
    <row r="58" spans="1:5">
      <c r="B58" s="20" t="s">
        <v>57</v>
      </c>
      <c r="C58" s="1">
        <f>C32-C49</f>
        <v>8.6700000000000017</v>
      </c>
    </row>
    <row r="59" spans="1:5">
      <c r="B59" s="44" t="s">
        <v>58</v>
      </c>
      <c r="C59" s="45">
        <f>C32+0.2*C58</f>
        <v>13.284000000000001</v>
      </c>
    </row>
  </sheetData>
  <mergeCells count="2">
    <mergeCell ref="B9:D9"/>
    <mergeCell ref="B16:C16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Daouadji</dc:creator>
  <cp:lastModifiedBy>Laurent Briancon</cp:lastModifiedBy>
  <dcterms:created xsi:type="dcterms:W3CDTF">2024-01-07T16:26:30Z</dcterms:created>
  <dcterms:modified xsi:type="dcterms:W3CDTF">2026-04-30T13:25:02Z</dcterms:modified>
</cp:coreProperties>
</file>