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C:\DocumentsNNoel\3GM_CONAN\2_TD CONAN\8_TD_ boite de vitesse _roulement\"/>
    </mc:Choice>
  </mc:AlternateContent>
  <xr:revisionPtr revIDLastSave="0" documentId="13_ncr:1_{2F6A9AAA-1D58-4710-8392-4D6F65DEC0A2}" xr6:coauthVersionLast="36" xr6:coauthVersionMax="36" xr10:uidLastSave="{00000000-0000-0000-0000-000000000000}"/>
  <bookViews>
    <workbookView xWindow="0" yWindow="0" windowWidth="16457" windowHeight="6471" xr2:uid="{00000000-000D-0000-FFFF-FFFF00000000}"/>
  </bookViews>
  <sheets>
    <sheet name="Feuil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5" i="1" l="1"/>
  <c r="B50" i="1"/>
  <c r="B74" i="1"/>
  <c r="B49" i="1"/>
  <c r="C34" i="1"/>
  <c r="B34" i="1"/>
  <c r="D34" i="1"/>
  <c r="E34" i="1"/>
  <c r="F34" i="1"/>
  <c r="G34" i="1"/>
  <c r="C35" i="1"/>
  <c r="C22" i="1"/>
  <c r="C57" i="1"/>
  <c r="C23" i="1"/>
  <c r="C58" i="1"/>
  <c r="C66" i="1"/>
  <c r="C69" i="1"/>
  <c r="D35" i="1"/>
  <c r="D22" i="1"/>
  <c r="D57" i="1"/>
  <c r="D23" i="1"/>
  <c r="D58" i="1"/>
  <c r="D66" i="1"/>
  <c r="D69" i="1"/>
  <c r="E35" i="1"/>
  <c r="E22" i="1"/>
  <c r="E57" i="1"/>
  <c r="E66" i="1"/>
  <c r="E69" i="1"/>
  <c r="F35" i="1"/>
  <c r="F22" i="1"/>
  <c r="F57" i="1"/>
  <c r="F66" i="1"/>
  <c r="F69" i="1"/>
  <c r="B35" i="1"/>
  <c r="B22" i="1"/>
  <c r="B57" i="1"/>
  <c r="B23" i="1"/>
  <c r="B58" i="1"/>
  <c r="B66" i="1"/>
  <c r="B69" i="1"/>
  <c r="B70" i="1"/>
  <c r="D54" i="1"/>
  <c r="D39" i="1"/>
  <c r="E23" i="1"/>
  <c r="E58" i="1"/>
  <c r="E60" i="1"/>
  <c r="D25" i="1"/>
  <c r="D42" i="1"/>
  <c r="D44" i="1"/>
  <c r="C25" i="1"/>
  <c r="C42" i="1"/>
  <c r="C44" i="1"/>
  <c r="E25" i="1"/>
  <c r="E42" i="1"/>
  <c r="E44" i="1"/>
  <c r="F25" i="1"/>
  <c r="F42" i="1"/>
  <c r="B25" i="1"/>
  <c r="B42" i="1"/>
  <c r="B43" i="1"/>
  <c r="F23" i="1"/>
  <c r="F58" i="1"/>
  <c r="F60" i="1"/>
  <c r="D67" i="1"/>
  <c r="E67" i="1"/>
  <c r="C10" i="1"/>
  <c r="D10" i="1"/>
  <c r="E10" i="1"/>
  <c r="F10" i="1"/>
  <c r="B10" i="1"/>
  <c r="B60" i="1"/>
  <c r="B65" i="1"/>
  <c r="B67" i="1"/>
  <c r="C67" i="1"/>
  <c r="F67" i="1"/>
  <c r="F65" i="1"/>
  <c r="D65" i="1"/>
  <c r="D60" i="1"/>
  <c r="F43" i="1"/>
  <c r="F44" i="1"/>
  <c r="E65" i="1"/>
  <c r="C65" i="1"/>
  <c r="C60" i="1"/>
  <c r="E43" i="1"/>
  <c r="D43" i="1"/>
  <c r="C43" i="1"/>
  <c r="B44" i="1"/>
  <c r="B45" i="1"/>
  <c r="F45" i="1"/>
  <c r="C45" i="1"/>
  <c r="E45" i="1"/>
  <c r="D45" i="1"/>
  <c r="B46" i="1"/>
  <c r="B47" i="1"/>
  <c r="B72" i="1"/>
</calcChain>
</file>

<file path=xl/sharedStrings.xml><?xml version="1.0" encoding="utf-8"?>
<sst xmlns="http://schemas.openxmlformats.org/spreadsheetml/2006/main" count="71" uniqueCount="59">
  <si>
    <t>Caracteristique de fonctionnement</t>
  </si>
  <si>
    <t>Cmoteur</t>
  </si>
  <si>
    <t>Omega Moteur</t>
  </si>
  <si>
    <t>Rapport de réduction</t>
  </si>
  <si>
    <t>Vitesse arbre secondaire</t>
  </si>
  <si>
    <t>N.m</t>
  </si>
  <si>
    <t>tr/mn</t>
  </si>
  <si>
    <t>Efforts aux roulements</t>
  </si>
  <si>
    <t xml:space="preserve">Rapport </t>
  </si>
  <si>
    <r>
      <t>Y</t>
    </r>
    <r>
      <rPr>
        <vertAlign val="subscript"/>
        <sz val="10"/>
        <color rgb="FF000000"/>
        <rFont val="Calibri Light"/>
        <family val="2"/>
      </rPr>
      <t xml:space="preserve">A    </t>
    </r>
    <r>
      <rPr>
        <sz val="10"/>
        <color rgb="FF000000"/>
        <rFont val="Calibri Light"/>
        <family val="2"/>
      </rPr>
      <t xml:space="preserve"> (N)</t>
    </r>
  </si>
  <si>
    <r>
      <t>Z</t>
    </r>
    <r>
      <rPr>
        <vertAlign val="subscript"/>
        <sz val="10"/>
        <color rgb="FF000000"/>
        <rFont val="Calibri Light"/>
        <family val="2"/>
      </rPr>
      <t>A</t>
    </r>
    <r>
      <rPr>
        <sz val="10"/>
        <color rgb="FF000000"/>
        <rFont val="Calibri Light"/>
        <family val="2"/>
      </rPr>
      <t xml:space="preserve">    (N)</t>
    </r>
  </si>
  <si>
    <r>
      <t>X</t>
    </r>
    <r>
      <rPr>
        <vertAlign val="subscript"/>
        <sz val="10"/>
        <color rgb="FF000000"/>
        <rFont val="Calibri Light"/>
        <family val="2"/>
      </rPr>
      <t>A</t>
    </r>
    <r>
      <rPr>
        <sz val="10"/>
        <color rgb="FF000000"/>
        <rFont val="Calibri Light"/>
        <family val="2"/>
      </rPr>
      <t xml:space="preserve"> (N)</t>
    </r>
  </si>
  <si>
    <r>
      <t>Y</t>
    </r>
    <r>
      <rPr>
        <vertAlign val="subscript"/>
        <sz val="10"/>
        <color rgb="FF000000"/>
        <rFont val="Calibri Light"/>
        <family val="2"/>
      </rPr>
      <t xml:space="preserve">B    </t>
    </r>
    <r>
      <rPr>
        <sz val="10"/>
        <color rgb="FF000000"/>
        <rFont val="Calibri Light"/>
        <family val="2"/>
      </rPr>
      <t xml:space="preserve"> (N)</t>
    </r>
  </si>
  <si>
    <r>
      <t>Z</t>
    </r>
    <r>
      <rPr>
        <vertAlign val="subscript"/>
        <sz val="10"/>
        <color rgb="FF000000"/>
        <rFont val="Calibri Light"/>
        <family val="2"/>
      </rPr>
      <t>B</t>
    </r>
    <r>
      <rPr>
        <sz val="10"/>
        <color rgb="FF000000"/>
        <rFont val="Calibri Light"/>
        <family val="2"/>
      </rPr>
      <t xml:space="preserve">    (N)</t>
    </r>
  </si>
  <si>
    <t>Fr et Fa</t>
  </si>
  <si>
    <t>FrA</t>
  </si>
  <si>
    <t>FaA</t>
  </si>
  <si>
    <t>FrB</t>
  </si>
  <si>
    <t xml:space="preserve">Durée vie </t>
  </si>
  <si>
    <t xml:space="preserve">% utilisation </t>
  </si>
  <si>
    <t>en temps</t>
  </si>
  <si>
    <r>
      <t>1</t>
    </r>
    <r>
      <rPr>
        <vertAlign val="superscript"/>
        <sz val="10"/>
        <color rgb="FF000000"/>
        <rFont val="Calibri Light"/>
        <family val="2"/>
      </rPr>
      <t>ère</t>
    </r>
  </si>
  <si>
    <r>
      <t>2</t>
    </r>
    <r>
      <rPr>
        <vertAlign val="superscript"/>
        <sz val="10"/>
        <color rgb="FF000000"/>
        <rFont val="Calibri Light"/>
        <family val="2"/>
      </rPr>
      <t>nde</t>
    </r>
  </si>
  <si>
    <r>
      <t>3</t>
    </r>
    <r>
      <rPr>
        <vertAlign val="superscript"/>
        <sz val="10"/>
        <color rgb="FF000000"/>
        <rFont val="Calibri Light"/>
        <family val="2"/>
      </rPr>
      <t>ème</t>
    </r>
  </si>
  <si>
    <r>
      <t>4</t>
    </r>
    <r>
      <rPr>
        <vertAlign val="superscript"/>
        <sz val="10"/>
        <color rgb="FF000000"/>
        <rFont val="Calibri Light"/>
        <family val="2"/>
      </rPr>
      <t>ème</t>
    </r>
  </si>
  <si>
    <r>
      <t>5</t>
    </r>
    <r>
      <rPr>
        <vertAlign val="superscript"/>
        <sz val="10"/>
        <color rgb="FF000000"/>
        <rFont val="Calibri Light"/>
        <family val="2"/>
      </rPr>
      <t>ème</t>
    </r>
  </si>
  <si>
    <r>
      <t>a</t>
    </r>
    <r>
      <rPr>
        <vertAlign val="superscript"/>
        <sz val="10"/>
        <color rgb="FF000000"/>
        <rFont val="Times New Roman"/>
        <family val="1"/>
      </rPr>
      <t>t</t>
    </r>
  </si>
  <si>
    <r>
      <t>a</t>
    </r>
    <r>
      <rPr>
        <vertAlign val="superscript"/>
        <sz val="10"/>
        <color rgb="FF000000"/>
        <rFont val="Times New Roman"/>
        <family val="1"/>
      </rPr>
      <t>tr</t>
    </r>
  </si>
  <si>
    <r>
      <t>N.a</t>
    </r>
    <r>
      <rPr>
        <vertAlign val="superscript"/>
        <sz val="10"/>
        <color rgb="FF000000"/>
        <rFont val="Times New Roman"/>
        <family val="1"/>
      </rPr>
      <t>t.</t>
    </r>
  </si>
  <si>
    <t>Roulement à rouleaux</t>
  </si>
  <si>
    <t>Co</t>
  </si>
  <si>
    <t>C</t>
  </si>
  <si>
    <t>Charge radiale</t>
  </si>
  <si>
    <t>L10</t>
  </si>
  <si>
    <t>n</t>
  </si>
  <si>
    <t>Peq</t>
  </si>
  <si>
    <t>(Pi)^n</t>
  </si>
  <si>
    <t>Mtr</t>
  </si>
  <si>
    <t>Differentiel</t>
  </si>
  <si>
    <t>Nb tour de roue</t>
  </si>
  <si>
    <t>Diametre roue</t>
  </si>
  <si>
    <t>Distance</t>
  </si>
  <si>
    <t>m</t>
  </si>
  <si>
    <t>Roulement à billes</t>
  </si>
  <si>
    <t>Fr</t>
  </si>
  <si>
    <t>Fa</t>
  </si>
  <si>
    <t>Fa/Co</t>
  </si>
  <si>
    <t>e</t>
  </si>
  <si>
    <t>X</t>
  </si>
  <si>
    <t>Y</t>
  </si>
  <si>
    <t>Fa/Fr</t>
  </si>
  <si>
    <t>alph.P^n</t>
  </si>
  <si>
    <t>Pi</t>
  </si>
  <si>
    <t>P/Pmin</t>
  </si>
  <si>
    <t>Pmin</t>
  </si>
  <si>
    <t>Pi/Pmin</t>
  </si>
  <si>
    <t>Ni</t>
  </si>
  <si>
    <t>km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</si>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</sst>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7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Calibri Light"/>
      <family val="2"/>
    </font>
    <font>
      <vertAlign val="subscript"/>
      <sz val="10"/>
      <color rgb="FF000000"/>
      <name val="Calibri Light"/>
      <family val="2"/>
    </font>
    <font>
      <vertAlign val="superscript"/>
      <sz val="10"/>
      <color rgb="FF000000"/>
      <name val="Calibri Light"/>
      <family val="2"/>
    </font>
    <font>
      <sz val="10"/>
      <color rgb="FF000000"/>
      <name val="Symbol"/>
      <family val="1"/>
      <charset val="2"/>
    </font>
    <font>
      <vertAlign val="superscript"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rgb="FF000000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EAEFF7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 readingOrder="1"/>
    </xf>
    <xf numFmtId="1" fontId="0" fillId="0" borderId="0" xfId="0" applyNumberFormat="1"/>
    <xf numFmtId="0" fontId="3" fillId="2" borderId="1" xfId="0" applyFont="1" applyFill="1" applyBorder="1" applyAlignment="1">
      <alignment horizontal="justify" vertical="center" wrapText="1" readingOrder="1"/>
    </xf>
    <xf numFmtId="0" fontId="3" fillId="2" borderId="1" xfId="0" applyFont="1" applyFill="1" applyBorder="1" applyAlignment="1">
      <alignment horizontal="center" vertical="center" wrapText="1" readingOrder="1"/>
    </xf>
    <xf numFmtId="0" fontId="3" fillId="2" borderId="0" xfId="0" applyFont="1" applyFill="1" applyBorder="1" applyAlignment="1">
      <alignment horizontal="justify" vertical="center" wrapText="1" readingOrder="1"/>
    </xf>
    <xf numFmtId="2" fontId="0" fillId="0" borderId="0" xfId="0" applyNumberFormat="1"/>
    <xf numFmtId="0" fontId="0" fillId="0" borderId="0" xfId="0" applyAlignment="1"/>
    <xf numFmtId="0" fontId="1" fillId="0" borderId="0" xfId="0" applyFont="1" applyAlignment="1"/>
    <xf numFmtId="0" fontId="3" fillId="2" borderId="2" xfId="0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center" vertical="center" wrapText="1" readingOrder="1"/>
    </xf>
    <xf numFmtId="0" fontId="8" fillId="2" borderId="1" xfId="0" applyFont="1" applyFill="1" applyBorder="1" applyAlignment="1">
      <alignment horizontal="justify" vertical="center" wrapText="1" readingOrder="1"/>
    </xf>
    <xf numFmtId="1" fontId="0" fillId="3" borderId="0" xfId="0" applyNumberFormat="1" applyFill="1"/>
    <xf numFmtId="0" fontId="3" fillId="3" borderId="0" xfId="0" applyFont="1" applyFill="1" applyBorder="1" applyAlignment="1">
      <alignment horizontal="justify" vertical="center" wrapText="1" readingOrder="1"/>
    </xf>
    <xf numFmtId="0" fontId="0" fillId="3" borderId="0" xfId="0" applyFill="1"/>
    <xf numFmtId="0" fontId="6" fillId="3" borderId="1" xfId="0" applyFont="1" applyFill="1" applyBorder="1" applyAlignment="1">
      <alignment horizontal="center" vertical="center" wrapText="1" readingOrder="1"/>
    </xf>
    <xf numFmtId="2" fontId="8" fillId="3" borderId="0" xfId="0" applyNumberFormat="1" applyFont="1" applyFill="1" applyBorder="1" applyAlignment="1">
      <alignment horizontal="justify" vertical="center" wrapText="1" readingOrder="1"/>
    </xf>
    <xf numFmtId="2" fontId="0" fillId="3" borderId="0" xfId="0" applyNumberFormat="1" applyFill="1" applyAlignment="1">
      <alignment horizontal="left"/>
    </xf>
    <xf numFmtId="0" fontId="8" fillId="3" borderId="0" xfId="0" applyFont="1" applyFill="1" applyBorder="1" applyAlignment="1">
      <alignment horizontal="justify" vertical="center" wrapText="1" readingOrder="1"/>
    </xf>
    <xf numFmtId="0" fontId="9" fillId="0" borderId="0" xfId="0" applyFont="1"/>
    <xf numFmtId="1" fontId="9" fillId="0" borderId="0" xfId="0" applyNumberFormat="1" applyFont="1"/>
    <xf numFmtId="0" fontId="10" fillId="0" borderId="0" xfId="0" applyFont="1"/>
    <xf numFmtId="0" fontId="2" fillId="2" borderId="4" xfId="0" applyFont="1" applyFill="1" applyBorder="1" applyAlignment="1">
      <alignment horizontal="center" vertical="center" wrapText="1" readingOrder="1"/>
    </xf>
    <xf numFmtId="0" fontId="0" fillId="0" borderId="0" xfId="0" applyFont="1" applyAlignment="1"/>
    <xf numFmtId="11" fontId="9" fillId="0" borderId="0" xfId="0" applyNumberFormat="1" applyFont="1"/>
    <xf numFmtId="0" fontId="11" fillId="2" borderId="1" xfId="0" applyFont="1" applyFill="1" applyBorder="1" applyAlignment="1">
      <alignment horizontal="justify" vertical="center" wrapText="1" readingOrder="1"/>
    </xf>
    <xf numFmtId="0" fontId="11" fillId="2" borderId="1" xfId="0" applyFont="1" applyFill="1" applyBorder="1" applyAlignment="1">
      <alignment horizontal="center" vertical="center" wrapText="1" readingOrder="1"/>
    </xf>
    <xf numFmtId="164" fontId="0" fillId="3" borderId="0" xfId="0" applyNumberFormat="1" applyFill="1" applyAlignment="1">
      <alignment horizontal="left"/>
    </xf>
    <xf numFmtId="9" fontId="3" fillId="2" borderId="2" xfId="0" applyNumberFormat="1" applyFont="1" applyFill="1" applyBorder="1" applyAlignment="1">
      <alignment horizontal="justify" vertical="center" wrapText="1" readingOrder="1"/>
    </xf>
    <xf numFmtId="9" fontId="3" fillId="2" borderId="3" xfId="0" applyNumberFormat="1" applyFont="1" applyFill="1" applyBorder="1" applyAlignment="1">
      <alignment horizontal="justify" vertical="center" wrapText="1" readingOrder="1"/>
    </xf>
    <xf numFmtId="16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725772</xdr:colOff>
      <xdr:row>29</xdr:row>
      <xdr:rowOff>68037</xdr:rowOff>
    </xdr:from>
    <xdr:to>
      <xdr:col>16</xdr:col>
      <xdr:colOff>426190</xdr:colOff>
      <xdr:row>40</xdr:row>
      <xdr:rowOff>57435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49506" y="2080193"/>
          <a:ext cx="3603799" cy="2016182"/>
        </a:xfrm>
        <a:prstGeom prst="rect">
          <a:avLst/>
        </a:prstGeom>
      </xdr:spPr>
    </xdr:pic>
    <xdr:clientData/>
  </xdr:twoCellAnchor>
  <xdr:twoCellAnchor editAs="oneCell">
    <xdr:from>
      <xdr:col>6</xdr:col>
      <xdr:colOff>333375</xdr:colOff>
      <xdr:row>9</xdr:row>
      <xdr:rowOff>68036</xdr:rowOff>
    </xdr:from>
    <xdr:to>
      <xdr:col>9</xdr:col>
      <xdr:colOff>533131</xdr:colOff>
      <xdr:row>14</xdr:row>
      <xdr:rowOff>179112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0C7630A7-FC3E-44BD-9DDD-9C025E6BF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68018" y="1741715"/>
          <a:ext cx="2546988" cy="1049964"/>
        </a:xfrm>
        <a:prstGeom prst="rect">
          <a:avLst/>
        </a:prstGeom>
      </xdr:spPr>
    </xdr:pic>
    <xdr:clientData/>
  </xdr:twoCellAnchor>
  <xdr:twoCellAnchor editAs="oneCell">
    <xdr:from>
      <xdr:col>7</xdr:col>
      <xdr:colOff>102054</xdr:colOff>
      <xdr:row>37</xdr:row>
      <xdr:rowOff>112259</xdr:rowOff>
    </xdr:from>
    <xdr:to>
      <xdr:col>10</xdr:col>
      <xdr:colOff>351943</xdr:colOff>
      <xdr:row>42</xdr:row>
      <xdr:rowOff>102160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C59FA6FE-DF77-46A5-AA0D-C16D6DD7C6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25911" y="7024688"/>
          <a:ext cx="2597121" cy="9083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5"/>
  <sheetViews>
    <sheetView tabSelected="1" topLeftCell="A52" zoomScale="160" zoomScaleNormal="160" workbookViewId="0">
      <selection activeCell="E64" sqref="E64"/>
    </sheetView>
  </sheetViews>
  <sheetFormatPr baseColWidth="10" defaultRowHeight="14.6" x14ac:dyDescent="0.4"/>
  <cols>
    <col min="1" max="1" width="15" customWidth="1"/>
    <col min="2" max="2" width="12" bestFit="1" customWidth="1"/>
  </cols>
  <sheetData>
    <row r="1" spans="1:7" x14ac:dyDescent="0.4">
      <c r="A1" s="1" t="s">
        <v>0</v>
      </c>
    </row>
    <row r="2" spans="1:7" x14ac:dyDescent="0.4">
      <c r="A2" t="s">
        <v>1</v>
      </c>
      <c r="B2">
        <v>50</v>
      </c>
      <c r="C2" t="s">
        <v>5</v>
      </c>
    </row>
    <row r="3" spans="1:7" x14ac:dyDescent="0.4">
      <c r="A3" t="s">
        <v>2</v>
      </c>
      <c r="B3">
        <v>2500</v>
      </c>
      <c r="C3" t="s">
        <v>6</v>
      </c>
    </row>
    <row r="5" spans="1:7" ht="15" thickBot="1" x14ac:dyDescent="0.45">
      <c r="A5" s="1" t="s">
        <v>3</v>
      </c>
    </row>
    <row r="6" spans="1:7" ht="15" thickBot="1" x14ac:dyDescent="0.45">
      <c r="B6" s="2">
        <v>1</v>
      </c>
      <c r="C6" s="2">
        <v>2</v>
      </c>
      <c r="D6" s="2">
        <v>3</v>
      </c>
      <c r="E6" s="2">
        <v>4</v>
      </c>
      <c r="F6" s="2">
        <v>5</v>
      </c>
      <c r="G6" t="s">
        <v>38</v>
      </c>
    </row>
    <row r="7" spans="1:7" ht="15" thickBot="1" x14ac:dyDescent="0.45">
      <c r="B7" s="2">
        <v>3.46</v>
      </c>
      <c r="C7" s="2">
        <v>1.86</v>
      </c>
      <c r="D7" s="2">
        <v>1.28</v>
      </c>
      <c r="E7" s="2">
        <v>0.96</v>
      </c>
      <c r="F7" s="2">
        <v>0.74</v>
      </c>
      <c r="G7" s="24">
        <v>3.7</v>
      </c>
    </row>
    <row r="9" spans="1:7" x14ac:dyDescent="0.4">
      <c r="A9" s="1" t="s">
        <v>4</v>
      </c>
    </row>
    <row r="10" spans="1:7" x14ac:dyDescent="0.4">
      <c r="A10" t="s">
        <v>56</v>
      </c>
      <c r="B10" s="14">
        <f>$B$3/B7</f>
        <v>722.54335260115613</v>
      </c>
      <c r="C10" s="14">
        <f>$B$3/C7</f>
        <v>1344.0860215053763</v>
      </c>
      <c r="D10" s="14">
        <f>$B$3/D7</f>
        <v>1953.125</v>
      </c>
      <c r="E10" s="14">
        <f>$B$3/E7</f>
        <v>2604.166666666667</v>
      </c>
      <c r="F10" s="14">
        <f>$B$3/F7</f>
        <v>3378.3783783783783</v>
      </c>
    </row>
    <row r="12" spans="1:7" ht="15" thickBot="1" x14ac:dyDescent="0.45">
      <c r="A12" s="1" t="s">
        <v>7</v>
      </c>
    </row>
    <row r="13" spans="1:7" ht="15" thickBot="1" x14ac:dyDescent="0.45">
      <c r="A13" s="27" t="s">
        <v>8</v>
      </c>
      <c r="B13" s="28">
        <v>1</v>
      </c>
      <c r="C13" s="28">
        <v>2</v>
      </c>
      <c r="D13" s="28">
        <v>3</v>
      </c>
      <c r="E13" s="28">
        <v>4</v>
      </c>
      <c r="F13" s="28">
        <v>5</v>
      </c>
    </row>
    <row r="14" spans="1:7" ht="15" thickBot="1" x14ac:dyDescent="0.45">
      <c r="A14" s="4" t="s">
        <v>9</v>
      </c>
      <c r="B14" s="5">
        <v>-825</v>
      </c>
      <c r="C14" s="5">
        <v>206</v>
      </c>
      <c r="D14" s="5">
        <v>-68</v>
      </c>
      <c r="E14" s="5">
        <v>258</v>
      </c>
      <c r="F14" s="5">
        <v>297</v>
      </c>
    </row>
    <row r="15" spans="1:7" ht="15" thickBot="1" x14ac:dyDescent="0.45">
      <c r="A15" s="4" t="s">
        <v>10</v>
      </c>
      <c r="B15" s="5">
        <v>1536</v>
      </c>
      <c r="C15" s="5">
        <v>10</v>
      </c>
      <c r="D15" s="5">
        <v>15</v>
      </c>
      <c r="E15" s="5">
        <v>-1016</v>
      </c>
      <c r="F15" s="5">
        <v>-1120</v>
      </c>
    </row>
    <row r="16" spans="1:7" ht="15" thickBot="1" x14ac:dyDescent="0.45">
      <c r="A16" s="4" t="s">
        <v>11</v>
      </c>
      <c r="B16" s="5">
        <v>-1324</v>
      </c>
      <c r="C16" s="5">
        <v>-678</v>
      </c>
      <c r="D16" s="5">
        <v>-345</v>
      </c>
      <c r="E16" s="5">
        <v>-179</v>
      </c>
      <c r="F16" s="5">
        <v>-25</v>
      </c>
    </row>
    <row r="17" spans="1:6" ht="15" thickBot="1" x14ac:dyDescent="0.45">
      <c r="A17" s="4"/>
      <c r="B17" s="5"/>
      <c r="C17" s="5"/>
      <c r="D17" s="5"/>
      <c r="E17" s="5"/>
      <c r="F17" s="5"/>
    </row>
    <row r="18" spans="1:6" ht="15" thickBot="1" x14ac:dyDescent="0.45">
      <c r="A18" s="4" t="s">
        <v>12</v>
      </c>
      <c r="B18" s="5">
        <v>-479</v>
      </c>
      <c r="C18" s="5">
        <v>-933</v>
      </c>
      <c r="D18" s="5">
        <v>-374</v>
      </c>
      <c r="E18" s="5">
        <v>-582</v>
      </c>
      <c r="F18" s="5">
        <v>-506</v>
      </c>
    </row>
    <row r="19" spans="1:6" ht="15" thickBot="1" x14ac:dyDescent="0.45">
      <c r="A19" s="4" t="s">
        <v>13</v>
      </c>
      <c r="B19" s="5">
        <v>-12205</v>
      </c>
      <c r="C19" s="5">
        <v>-6112</v>
      </c>
      <c r="D19" s="5">
        <v>-4418</v>
      </c>
      <c r="E19" s="5">
        <v>-2439</v>
      </c>
      <c r="F19" s="5">
        <v>-1740</v>
      </c>
    </row>
    <row r="21" spans="1:6" x14ac:dyDescent="0.4">
      <c r="A21" s="6" t="s">
        <v>14</v>
      </c>
    </row>
    <row r="22" spans="1:6" x14ac:dyDescent="0.4">
      <c r="A22" s="15" t="s">
        <v>15</v>
      </c>
      <c r="B22" s="14">
        <f>SQRT(B14*B14+B15*B15)</f>
        <v>1743.5369224653662</v>
      </c>
      <c r="C22" s="14">
        <f t="shared" ref="C22:F22" si="0">SQRT(C14*C14+C15*C15)</f>
        <v>206.24257562394823</v>
      </c>
      <c r="D22" s="14">
        <f t="shared" si="0"/>
        <v>69.634761434214738</v>
      </c>
      <c r="E22" s="14">
        <f t="shared" si="0"/>
        <v>1048.2461542977394</v>
      </c>
      <c r="F22" s="14">
        <f t="shared" si="0"/>
        <v>1158.7100586427996</v>
      </c>
    </row>
    <row r="23" spans="1:6" x14ac:dyDescent="0.4">
      <c r="A23" s="15" t="s">
        <v>16</v>
      </c>
      <c r="B23" s="16">
        <f>ABS(B16)</f>
        <v>1324</v>
      </c>
      <c r="C23" s="16">
        <f t="shared" ref="C23:F23" si="1">ABS(C16)</f>
        <v>678</v>
      </c>
      <c r="D23" s="16">
        <f t="shared" si="1"/>
        <v>345</v>
      </c>
      <c r="E23" s="16">
        <f t="shared" si="1"/>
        <v>179</v>
      </c>
      <c r="F23" s="16">
        <f t="shared" si="1"/>
        <v>25</v>
      </c>
    </row>
    <row r="25" spans="1:6" x14ac:dyDescent="0.4">
      <c r="A25" s="15" t="s">
        <v>17</v>
      </c>
      <c r="B25" s="14">
        <f>SQRT(B18*B18+B19*B19)</f>
        <v>12214.395850798352</v>
      </c>
      <c r="C25" s="14">
        <f t="shared" ref="C25:F25" si="2">SQRT(C18*C18+C19*C19)</f>
        <v>6182.8013877206176</v>
      </c>
      <c r="D25" s="14">
        <f t="shared" si="2"/>
        <v>4433.8019802422386</v>
      </c>
      <c r="E25" s="14">
        <f t="shared" si="2"/>
        <v>2507.4778164522213</v>
      </c>
      <c r="F25" s="14">
        <f t="shared" si="2"/>
        <v>1812.0805721600791</v>
      </c>
    </row>
    <row r="27" spans="1:6" x14ac:dyDescent="0.4">
      <c r="A27" s="9" t="s">
        <v>18</v>
      </c>
      <c r="B27" s="8"/>
    </row>
    <row r="28" spans="1:6" x14ac:dyDescent="0.4">
      <c r="A28" s="25" t="s">
        <v>40</v>
      </c>
      <c r="B28" s="8">
        <v>0.63</v>
      </c>
      <c r="C28" t="s">
        <v>42</v>
      </c>
    </row>
    <row r="29" spans="1:6" ht="15" thickBot="1" x14ac:dyDescent="0.45">
      <c r="A29" s="25"/>
      <c r="B29" s="8"/>
    </row>
    <row r="30" spans="1:6" ht="15" thickBot="1" x14ac:dyDescent="0.45">
      <c r="A30" s="4"/>
      <c r="B30" s="4" t="s">
        <v>21</v>
      </c>
      <c r="C30" s="4" t="s">
        <v>22</v>
      </c>
      <c r="D30" s="4" t="s">
        <v>23</v>
      </c>
      <c r="E30" s="4" t="s">
        <v>24</v>
      </c>
      <c r="F30" s="4" t="s">
        <v>25</v>
      </c>
    </row>
    <row r="31" spans="1:6" x14ac:dyDescent="0.4">
      <c r="A31" s="10" t="s">
        <v>19</v>
      </c>
      <c r="B31" s="30">
        <v>0.05</v>
      </c>
      <c r="C31" s="30">
        <v>0.15</v>
      </c>
      <c r="D31" s="30">
        <v>0.3</v>
      </c>
      <c r="E31" s="30">
        <v>0.2</v>
      </c>
      <c r="F31" s="30">
        <v>0.3</v>
      </c>
    </row>
    <row r="32" spans="1:6" ht="15" thickBot="1" x14ac:dyDescent="0.45">
      <c r="A32" s="11" t="s">
        <v>20</v>
      </c>
      <c r="B32" s="31"/>
      <c r="C32" s="31"/>
      <c r="D32" s="31"/>
      <c r="E32" s="31"/>
      <c r="F32" s="31"/>
    </row>
    <row r="33" spans="1:7" ht="15" thickBot="1" x14ac:dyDescent="0.45">
      <c r="A33" s="12" t="s">
        <v>26</v>
      </c>
      <c r="B33" s="13">
        <v>0.05</v>
      </c>
      <c r="C33" s="13">
        <v>0.15</v>
      </c>
      <c r="D33" s="13">
        <v>0.3</v>
      </c>
      <c r="E33" s="13">
        <v>0.2</v>
      </c>
      <c r="F33" s="13">
        <v>0.3</v>
      </c>
    </row>
    <row r="34" spans="1:7" ht="15" thickBot="1" x14ac:dyDescent="0.45">
      <c r="A34" s="17" t="s">
        <v>28</v>
      </c>
      <c r="B34" s="18">
        <f>B33*B10</f>
        <v>36.127167630057805</v>
      </c>
      <c r="C34" s="18">
        <f t="shared" ref="C34:F34" si="3">C33*C10</f>
        <v>201.61290322580643</v>
      </c>
      <c r="D34" s="18">
        <f t="shared" si="3"/>
        <v>585.9375</v>
      </c>
      <c r="E34" s="18">
        <f t="shared" si="3"/>
        <v>520.83333333333337</v>
      </c>
      <c r="F34" s="18">
        <f t="shared" si="3"/>
        <v>1013.5135135135134</v>
      </c>
      <c r="G34" s="18">
        <f>SUM(B34:F34)</f>
        <v>2358.0244177027112</v>
      </c>
    </row>
    <row r="35" spans="1:7" ht="15" thickBot="1" x14ac:dyDescent="0.45">
      <c r="A35" s="17" t="s">
        <v>27</v>
      </c>
      <c r="B35" s="29">
        <f>B34/$G$34</f>
        <v>1.5320947212775025E-2</v>
      </c>
      <c r="C35" s="19">
        <f t="shared" ref="C35:F35" si="4">C34/$G$34</f>
        <v>8.5500769929357387E-2</v>
      </c>
      <c r="D35" s="19">
        <f t="shared" si="4"/>
        <v>0.24848661260719493</v>
      </c>
      <c r="E35" s="19">
        <f t="shared" si="4"/>
        <v>0.22087698898417329</v>
      </c>
      <c r="F35" s="19">
        <f t="shared" si="4"/>
        <v>0.4298146812664993</v>
      </c>
      <c r="G35" s="20"/>
    </row>
    <row r="37" spans="1:7" x14ac:dyDescent="0.4">
      <c r="A37" s="23" t="s">
        <v>29</v>
      </c>
    </row>
    <row r="38" spans="1:7" x14ac:dyDescent="0.4">
      <c r="A38" t="s">
        <v>30</v>
      </c>
      <c r="B38">
        <v>53000</v>
      </c>
    </row>
    <row r="39" spans="1:7" x14ac:dyDescent="0.4">
      <c r="A39" t="s">
        <v>31</v>
      </c>
      <c r="B39">
        <v>62000</v>
      </c>
      <c r="C39" t="s">
        <v>54</v>
      </c>
      <c r="D39">
        <f>0.02*B39</f>
        <v>1240</v>
      </c>
    </row>
    <row r="40" spans="1:7" x14ac:dyDescent="0.4">
      <c r="A40" t="s">
        <v>34</v>
      </c>
      <c r="B40" s="7">
        <v>3.3333333333333335</v>
      </c>
    </row>
    <row r="42" spans="1:7" x14ac:dyDescent="0.4">
      <c r="A42" t="s">
        <v>32</v>
      </c>
      <c r="B42" s="3">
        <f>B25</f>
        <v>12214.395850798352</v>
      </c>
      <c r="C42" s="3">
        <f t="shared" ref="C42:F42" si="5">C25</f>
        <v>6182.8013877206176</v>
      </c>
      <c r="D42" s="3">
        <f t="shared" si="5"/>
        <v>4433.8019802422386</v>
      </c>
      <c r="E42" s="3">
        <f t="shared" si="5"/>
        <v>2507.4778164522213</v>
      </c>
      <c r="F42" s="3">
        <f t="shared" si="5"/>
        <v>1812.0805721600791</v>
      </c>
    </row>
    <row r="43" spans="1:7" x14ac:dyDescent="0.4">
      <c r="A43" t="s">
        <v>53</v>
      </c>
      <c r="B43" s="7">
        <f>B42/$D$39</f>
        <v>9.8503192345147994</v>
      </c>
      <c r="C43" s="7">
        <f t="shared" ref="C43:F43" si="6">C42/$D$39</f>
        <v>4.9861301513875951</v>
      </c>
      <c r="D43" s="7">
        <f t="shared" si="6"/>
        <v>3.5756467582598699</v>
      </c>
      <c r="E43" s="7">
        <f t="shared" si="6"/>
        <v>2.0221595293969528</v>
      </c>
      <c r="F43" s="7">
        <f t="shared" si="6"/>
        <v>1.461355300129096</v>
      </c>
    </row>
    <row r="44" spans="1:7" x14ac:dyDescent="0.4">
      <c r="A44" t="s">
        <v>36</v>
      </c>
      <c r="B44">
        <f>POWER(B42,$B$40)</f>
        <v>41966875431780.625</v>
      </c>
      <c r="C44">
        <f t="shared" ref="C44:F44" si="7">POWER(C42,$B$40)</f>
        <v>4337947774073.0454</v>
      </c>
      <c r="D44">
        <f t="shared" si="7"/>
        <v>1431927325189.3853</v>
      </c>
      <c r="E44">
        <f t="shared" si="7"/>
        <v>214185630825.33624</v>
      </c>
      <c r="F44">
        <f t="shared" si="7"/>
        <v>72542360065.875305</v>
      </c>
    </row>
    <row r="45" spans="1:7" x14ac:dyDescent="0.4">
      <c r="B45">
        <f>B44*B35</f>
        <v>642972283175.41602</v>
      </c>
      <c r="C45">
        <f t="shared" ref="C45:F45" si="8">C44*C35</f>
        <v>370897874596.58746</v>
      </c>
      <c r="D45">
        <f t="shared" si="8"/>
        <v>355814770535.99164</v>
      </c>
      <c r="E45">
        <f t="shared" si="8"/>
        <v>47308677220.375999</v>
      </c>
      <c r="F45">
        <f t="shared" si="8"/>
        <v>31179771370.033821</v>
      </c>
    </row>
    <row r="46" spans="1:7" x14ac:dyDescent="0.4">
      <c r="A46" t="s">
        <v>35</v>
      </c>
      <c r="B46">
        <f>POWER(SUM(B45:F45),1/B40)</f>
        <v>4448.8336578443741</v>
      </c>
    </row>
    <row r="47" spans="1:7" x14ac:dyDescent="0.4">
      <c r="A47" s="21" t="s">
        <v>33</v>
      </c>
      <c r="B47" s="22">
        <f>POWER(B39/B46,B40)</f>
        <v>6513.5598167959242</v>
      </c>
      <c r="C47" s="21" t="s">
        <v>37</v>
      </c>
    </row>
    <row r="49" spans="1:6" x14ac:dyDescent="0.4">
      <c r="A49" t="s">
        <v>39</v>
      </c>
      <c r="B49" s="32">
        <f>B47/$G$7</f>
        <v>1760.4215721070066</v>
      </c>
      <c r="C49" t="s">
        <v>37</v>
      </c>
    </row>
    <row r="50" spans="1:6" x14ac:dyDescent="0.4">
      <c r="A50" s="21" t="s">
        <v>41</v>
      </c>
      <c r="B50" s="26">
        <f>B49*$B$28*PI()*1000000/1000</f>
        <v>3484232.3112359908</v>
      </c>
      <c r="C50" t="s">
        <v>57</v>
      </c>
    </row>
    <row r="52" spans="1:6" x14ac:dyDescent="0.4">
      <c r="A52" s="23" t="s">
        <v>43</v>
      </c>
    </row>
    <row r="53" spans="1:6" x14ac:dyDescent="0.4">
      <c r="A53" t="s">
        <v>30</v>
      </c>
      <c r="B53">
        <v>16000</v>
      </c>
    </row>
    <row r="54" spans="1:6" x14ac:dyDescent="0.4">
      <c r="A54" t="s">
        <v>31</v>
      </c>
      <c r="B54">
        <v>28100</v>
      </c>
      <c r="C54" t="s">
        <v>54</v>
      </c>
      <c r="D54">
        <f>0.01*B54</f>
        <v>281</v>
      </c>
    </row>
    <row r="55" spans="1:6" x14ac:dyDescent="0.4">
      <c r="A55" t="s">
        <v>34</v>
      </c>
      <c r="B55" s="7">
        <v>3</v>
      </c>
    </row>
    <row r="57" spans="1:6" x14ac:dyDescent="0.4">
      <c r="A57" t="s">
        <v>44</v>
      </c>
      <c r="B57" s="3">
        <f>B22</f>
        <v>1743.5369224653662</v>
      </c>
      <c r="C57" s="3">
        <f t="shared" ref="C57:F57" si="9">C22</f>
        <v>206.24257562394823</v>
      </c>
      <c r="D57" s="3">
        <f t="shared" si="9"/>
        <v>69.634761434214738</v>
      </c>
      <c r="E57" s="3">
        <f t="shared" si="9"/>
        <v>1048.2461542977394</v>
      </c>
      <c r="F57" s="3">
        <f t="shared" si="9"/>
        <v>1158.7100586427996</v>
      </c>
    </row>
    <row r="58" spans="1:6" x14ac:dyDescent="0.4">
      <c r="A58" t="s">
        <v>45</v>
      </c>
      <c r="B58">
        <f>B23</f>
        <v>1324</v>
      </c>
      <c r="C58">
        <f t="shared" ref="C58:F58" si="10">C23</f>
        <v>678</v>
      </c>
      <c r="D58">
        <f t="shared" si="10"/>
        <v>345</v>
      </c>
      <c r="E58">
        <f t="shared" si="10"/>
        <v>179</v>
      </c>
      <c r="F58">
        <f t="shared" si="10"/>
        <v>25</v>
      </c>
    </row>
    <row r="60" spans="1:6" x14ac:dyDescent="0.4">
      <c r="A60" t="s">
        <v>46</v>
      </c>
      <c r="B60">
        <f>B58/$B$53</f>
        <v>8.2750000000000004E-2</v>
      </c>
      <c r="C60">
        <f t="shared" ref="C60:F60" si="11">C58/$B$53</f>
        <v>4.2375000000000003E-2</v>
      </c>
      <c r="D60">
        <f t="shared" si="11"/>
        <v>2.1562499999999998E-2</v>
      </c>
      <c r="E60">
        <f t="shared" si="11"/>
        <v>1.11875E-2</v>
      </c>
      <c r="F60">
        <f t="shared" si="11"/>
        <v>1.5625000000000001E-3</v>
      </c>
    </row>
    <row r="61" spans="1:6" x14ac:dyDescent="0.4">
      <c r="A61" t="s">
        <v>47</v>
      </c>
      <c r="B61">
        <v>0.28000000000000003</v>
      </c>
      <c r="C61">
        <v>0.26</v>
      </c>
      <c r="D61">
        <v>0.2</v>
      </c>
      <c r="E61">
        <v>0.19</v>
      </c>
      <c r="F61">
        <v>0.19</v>
      </c>
    </row>
    <row r="62" spans="1:6" x14ac:dyDescent="0.4">
      <c r="A62" t="s">
        <v>48</v>
      </c>
      <c r="B62">
        <v>0.56000000000000005</v>
      </c>
      <c r="C62">
        <v>0.56000000000000005</v>
      </c>
      <c r="D62">
        <v>0.56000000000000005</v>
      </c>
      <c r="E62">
        <v>0.56000000000000005</v>
      </c>
      <c r="F62">
        <v>0.56000000000000005</v>
      </c>
    </row>
    <row r="63" spans="1:6" x14ac:dyDescent="0.4">
      <c r="A63" t="s">
        <v>49</v>
      </c>
      <c r="B63">
        <v>1.55</v>
      </c>
      <c r="C63">
        <v>1.71</v>
      </c>
      <c r="D63">
        <v>2.1</v>
      </c>
      <c r="E63">
        <v>2.2999999999999998</v>
      </c>
      <c r="F63">
        <v>2.2999999999999998</v>
      </c>
    </row>
    <row r="65" spans="1:6" x14ac:dyDescent="0.4">
      <c r="A65" t="s">
        <v>50</v>
      </c>
      <c r="B65">
        <f>B58/B57</f>
        <v>0.75937594606706704</v>
      </c>
      <c r="C65">
        <f t="shared" ref="C65:F65" si="12">C58/C57</f>
        <v>3.2873910634059826</v>
      </c>
      <c r="D65">
        <f t="shared" si="12"/>
        <v>4.9544220859567094</v>
      </c>
      <c r="E65">
        <f t="shared" si="12"/>
        <v>0.17076141826622682</v>
      </c>
      <c r="F65">
        <f t="shared" si="12"/>
        <v>2.1575716732175926E-2</v>
      </c>
    </row>
    <row r="66" spans="1:6" x14ac:dyDescent="0.4">
      <c r="A66" t="s">
        <v>52</v>
      </c>
      <c r="B66" s="3">
        <f>B62*B57+B63*B58</f>
        <v>3028.5806765806055</v>
      </c>
      <c r="C66" s="3">
        <f t="shared" ref="C66:D66" si="13">C62*C57+C63*C58</f>
        <v>1274.875842349411</v>
      </c>
      <c r="D66" s="3">
        <f t="shared" si="13"/>
        <v>763.49546640316021</v>
      </c>
      <c r="E66" s="3">
        <f>E57</f>
        <v>1048.2461542977394</v>
      </c>
      <c r="F66" s="3">
        <f>F57</f>
        <v>1158.7100586427996</v>
      </c>
    </row>
    <row r="67" spans="1:6" x14ac:dyDescent="0.4">
      <c r="A67" t="s">
        <v>55</v>
      </c>
      <c r="B67">
        <f>B66/$D$54</f>
        <v>10.777867176443436</v>
      </c>
      <c r="C67">
        <f t="shared" ref="C67:F67" si="14">C66/$D$54</f>
        <v>4.5369247058697901</v>
      </c>
      <c r="D67">
        <f t="shared" si="14"/>
        <v>2.717065716737225</v>
      </c>
      <c r="E67">
        <f t="shared" si="14"/>
        <v>3.7304133604901759</v>
      </c>
      <c r="F67">
        <f t="shared" si="14"/>
        <v>4.1235233403658347</v>
      </c>
    </row>
    <row r="69" spans="1:6" x14ac:dyDescent="0.4">
      <c r="A69" t="s">
        <v>51</v>
      </c>
      <c r="B69">
        <f>B35*POWER(B66,$B$55)</f>
        <v>425601409.37741768</v>
      </c>
      <c r="C69">
        <f t="shared" ref="C69:F69" si="15">C35*POWER(C66,$B$55)</f>
        <v>177163275.33367682</v>
      </c>
      <c r="D69">
        <f t="shared" si="15"/>
        <v>110591661.67444204</v>
      </c>
      <c r="E69">
        <f t="shared" si="15"/>
        <v>254413590.22703105</v>
      </c>
      <c r="F69">
        <f t="shared" si="15"/>
        <v>668660358.49917173</v>
      </c>
    </row>
    <row r="70" spans="1:6" x14ac:dyDescent="0.4">
      <c r="A70" t="s">
        <v>35</v>
      </c>
      <c r="B70" s="32">
        <f>POWER(SUM(B69:F69),1/B55)</f>
        <v>1178.417464673739</v>
      </c>
      <c r="C70" t="s">
        <v>58</v>
      </c>
    </row>
    <row r="72" spans="1:6" x14ac:dyDescent="0.4">
      <c r="A72" s="21" t="s">
        <v>33</v>
      </c>
      <c r="B72" s="22">
        <f>POWER(B54/B70,B55)</f>
        <v>13558.806058699205</v>
      </c>
      <c r="C72" t="s">
        <v>37</v>
      </c>
    </row>
    <row r="74" spans="1:6" x14ac:dyDescent="0.4">
      <c r="A74" t="s">
        <v>39</v>
      </c>
      <c r="B74" s="32">
        <f>B72/$G$7</f>
        <v>3664.5421780268121</v>
      </c>
      <c r="C74" t="s">
        <v>37</v>
      </c>
    </row>
    <row r="75" spans="1:6" x14ac:dyDescent="0.4">
      <c r="A75" s="21" t="s">
        <v>41</v>
      </c>
      <c r="B75" s="26">
        <f>B74*$B$28*PI()*1000000/1000</f>
        <v>7252874.2347131521</v>
      </c>
      <c r="C75" t="s">
        <v>57</v>
      </c>
    </row>
  </sheetData>
  <mergeCells count="5">
    <mergeCell ref="F31:F32"/>
    <mergeCell ref="B31:B32"/>
    <mergeCell ref="C31:C32"/>
    <mergeCell ref="D31:D32"/>
    <mergeCell ref="E31:E3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INSA Lyon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Adeline Bourdon</dc:creator>
  <cp:lastModifiedBy>Nadine Noel</cp:lastModifiedBy>
  <dcterms:created xsi:type="dcterms:W3CDTF">2017-01-11T16:49:36Z</dcterms:created>
  <dcterms:modified xsi:type="dcterms:W3CDTF">2021-03-05T14:39:45Z</dcterms:modified>
</cp:coreProperties>
</file>